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iShop\Desktop\"/>
    </mc:Choice>
  </mc:AlternateContent>
  <bookViews>
    <workbookView xWindow="0" yWindow="0" windowWidth="10620" windowHeight="4035"/>
  </bookViews>
  <sheets>
    <sheet name="Sheet1" sheetId="1" r:id="rId1"/>
  </sheets>
  <definedNames>
    <definedName name="_xlnm._FilterDatabase" localSheetId="0" hidden="1">Sheet1!$A$6:$M$6</definedName>
    <definedName name="_xlnm.Print_Area" localSheetId="0">Sheet1!$A$1:$M$187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4" i="1" l="1"/>
  <c r="F71" i="1" l="1"/>
  <c r="F107" i="1"/>
  <c r="F110" i="1" s="1"/>
  <c r="H110" i="1" s="1"/>
  <c r="M110" i="1" s="1"/>
  <c r="F100" i="1"/>
  <c r="F76" i="1"/>
  <c r="F51" i="1"/>
  <c r="F57" i="1"/>
  <c r="F8" i="1"/>
  <c r="F20" i="1"/>
  <c r="F92" i="1" l="1"/>
  <c r="F44" i="1"/>
  <c r="F109" i="1"/>
  <c r="M109" i="1" s="1"/>
  <c r="F108" i="1"/>
  <c r="M108" i="1" s="1"/>
  <c r="F111" i="1"/>
  <c r="H111" i="1" s="1"/>
  <c r="M111" i="1" s="1"/>
  <c r="F25" i="1" l="1"/>
  <c r="F29" i="1"/>
  <c r="H29" i="1" s="1"/>
  <c r="M29" i="1" s="1"/>
  <c r="H25" i="1" l="1"/>
  <c r="M25" i="1" s="1"/>
  <c r="F23" i="1"/>
  <c r="H23" i="1" s="1"/>
  <c r="M23" i="1" s="1"/>
  <c r="F30" i="1"/>
  <c r="H30" i="1" s="1"/>
  <c r="M30" i="1" s="1"/>
  <c r="F28" i="1"/>
  <c r="H28" i="1" s="1"/>
  <c r="M28" i="1" s="1"/>
  <c r="F31" i="1"/>
  <c r="H31" i="1" s="1"/>
  <c r="M31" i="1" s="1"/>
  <c r="F21" i="1"/>
  <c r="J21" i="1" s="1"/>
  <c r="M21" i="1" s="1"/>
  <c r="F24" i="1"/>
  <c r="H24" i="1" s="1"/>
  <c r="M24" i="1" s="1"/>
  <c r="F26" i="1"/>
  <c r="H26" i="1" s="1"/>
  <c r="M26" i="1" s="1"/>
  <c r="F22" i="1"/>
  <c r="L22" i="1" s="1"/>
  <c r="M22" i="1" s="1"/>
  <c r="F27" i="1"/>
  <c r="H27" i="1" s="1"/>
  <c r="M27" i="1" s="1"/>
  <c r="F19" i="1" l="1"/>
  <c r="H19" i="1" s="1"/>
  <c r="M19" i="1" s="1"/>
  <c r="F18" i="1"/>
  <c r="H18" i="1" s="1"/>
  <c r="M18" i="1" s="1"/>
  <c r="F17" i="1"/>
  <c r="H17" i="1" s="1"/>
  <c r="M17" i="1" s="1"/>
  <c r="F16" i="1"/>
  <c r="F15" i="1"/>
  <c r="F14" i="1"/>
  <c r="H14" i="1" s="1"/>
  <c r="M14" i="1" s="1"/>
  <c r="F13" i="1"/>
  <c r="F12" i="1"/>
  <c r="F11" i="1"/>
  <c r="F10" i="1"/>
  <c r="M10" i="1" s="1"/>
  <c r="F9" i="1"/>
  <c r="J9" i="1" s="1"/>
  <c r="M9" i="1" s="1"/>
  <c r="H15" i="1" l="1"/>
  <c r="M15" i="1" s="1"/>
  <c r="H11" i="1"/>
  <c r="M11" i="1" s="1"/>
  <c r="H16" i="1"/>
  <c r="M16" i="1" s="1"/>
  <c r="H12" i="1"/>
  <c r="M12" i="1" s="1"/>
  <c r="H13" i="1"/>
  <c r="M13" i="1" s="1"/>
  <c r="F73" i="1" l="1"/>
  <c r="H73" i="1" s="1"/>
  <c r="M73" i="1" s="1"/>
  <c r="F72" i="1" l="1"/>
  <c r="M72" i="1" s="1"/>
  <c r="F63" i="1" l="1"/>
  <c r="H63" i="1" s="1"/>
  <c r="M63" i="1" s="1"/>
  <c r="F62" i="1"/>
  <c r="H62" i="1" s="1"/>
  <c r="M62" i="1" s="1"/>
  <c r="F61" i="1"/>
  <c r="H61" i="1" s="1"/>
  <c r="M61" i="1" s="1"/>
  <c r="F60" i="1"/>
  <c r="H60" i="1" s="1"/>
  <c r="M60" i="1" s="1"/>
  <c r="F59" i="1"/>
  <c r="M59" i="1" s="1"/>
  <c r="F58" i="1"/>
  <c r="E96" i="1"/>
  <c r="F96" i="1" s="1"/>
  <c r="H96" i="1" s="1"/>
  <c r="M96" i="1" s="1"/>
  <c r="F98" i="1"/>
  <c r="H98" i="1" s="1"/>
  <c r="M98" i="1" s="1"/>
  <c r="F97" i="1"/>
  <c r="H97" i="1" s="1"/>
  <c r="M97" i="1" s="1"/>
  <c r="F95" i="1"/>
  <c r="H95" i="1" s="1"/>
  <c r="M95" i="1" s="1"/>
  <c r="F94" i="1"/>
  <c r="M94" i="1" s="1"/>
  <c r="F93" i="1"/>
  <c r="F90" i="1"/>
  <c r="H90" i="1" s="1"/>
  <c r="M90" i="1" s="1"/>
  <c r="F89" i="1"/>
  <c r="H89" i="1" s="1"/>
  <c r="M89" i="1" s="1"/>
  <c r="F88" i="1"/>
  <c r="H88" i="1" s="1"/>
  <c r="M88" i="1" s="1"/>
  <c r="F87" i="1"/>
  <c r="H87" i="1" s="1"/>
  <c r="M87" i="1" s="1"/>
  <c r="F86" i="1"/>
  <c r="M86" i="1" s="1"/>
  <c r="F85" i="1"/>
  <c r="M58" i="1" l="1"/>
  <c r="M93" i="1"/>
  <c r="M85" i="1"/>
  <c r="H168" i="1"/>
  <c r="M168" i="1" s="1"/>
  <c r="H167" i="1"/>
  <c r="M167" i="1" s="1"/>
  <c r="H166" i="1"/>
  <c r="M166" i="1" s="1"/>
  <c r="H165" i="1"/>
  <c r="M165" i="1" s="1"/>
  <c r="H164" i="1"/>
  <c r="M164" i="1" s="1"/>
  <c r="H163" i="1"/>
  <c r="M163" i="1" s="1"/>
  <c r="H162" i="1"/>
  <c r="M162" i="1" s="1"/>
  <c r="H161" i="1"/>
  <c r="M161" i="1" s="1"/>
  <c r="H160" i="1"/>
  <c r="M160" i="1" s="1"/>
  <c r="F159" i="1"/>
  <c r="M159" i="1" s="1"/>
  <c r="H157" i="1"/>
  <c r="M157" i="1" s="1"/>
  <c r="M156" i="1"/>
  <c r="H153" i="1"/>
  <c r="M153" i="1" s="1"/>
  <c r="H152" i="1"/>
  <c r="M152" i="1" s="1"/>
  <c r="H151" i="1"/>
  <c r="M151" i="1" s="1"/>
  <c r="H150" i="1"/>
  <c r="M150" i="1" s="1"/>
  <c r="H149" i="1"/>
  <c r="M149" i="1" s="1"/>
  <c r="H148" i="1"/>
  <c r="M148" i="1" s="1"/>
  <c r="H147" i="1"/>
  <c r="M147" i="1" s="1"/>
  <c r="H146" i="1"/>
  <c r="M146" i="1" s="1"/>
  <c r="F144" i="1"/>
  <c r="F145" i="1" s="1"/>
  <c r="M145" i="1" s="1"/>
  <c r="H143" i="1"/>
  <c r="M143" i="1" s="1"/>
  <c r="H142" i="1"/>
  <c r="M142" i="1" s="1"/>
  <c r="H141" i="1"/>
  <c r="M141" i="1" s="1"/>
  <c r="H140" i="1"/>
  <c r="M140" i="1" s="1"/>
  <c r="M139" i="1"/>
  <c r="H136" i="1"/>
  <c r="M136" i="1" s="1"/>
  <c r="H135" i="1"/>
  <c r="M135" i="1" s="1"/>
  <c r="H134" i="1"/>
  <c r="M134" i="1" s="1"/>
  <c r="H133" i="1"/>
  <c r="M133" i="1" s="1"/>
  <c r="H132" i="1"/>
  <c r="M132" i="1" s="1"/>
  <c r="H131" i="1"/>
  <c r="M131" i="1" s="1"/>
  <c r="F130" i="1"/>
  <c r="F128" i="1"/>
  <c r="M127" i="1"/>
  <c r="M130" i="1" l="1"/>
  <c r="H128" i="1"/>
  <c r="M128" i="1" s="1"/>
  <c r="F53" i="1" l="1"/>
  <c r="M53" i="1" s="1"/>
  <c r="F69" i="1"/>
  <c r="H69" i="1" s="1"/>
  <c r="M69" i="1" s="1"/>
  <c r="F55" i="1" l="1"/>
  <c r="H55" i="1" s="1"/>
  <c r="M55" i="1" s="1"/>
  <c r="F54" i="1"/>
  <c r="H54" i="1" s="1"/>
  <c r="M54" i="1" s="1"/>
  <c r="F52" i="1"/>
  <c r="M52" i="1" s="1"/>
  <c r="F67" i="1"/>
  <c r="M67" i="1" s="1"/>
  <c r="F68" i="1"/>
  <c r="H68" i="1" s="1"/>
  <c r="M68" i="1" s="1"/>
  <c r="F66" i="1"/>
  <c r="M66" i="1" s="1"/>
  <c r="F124" i="1" l="1"/>
  <c r="H124" i="1" s="1"/>
  <c r="M124" i="1" s="1"/>
  <c r="F102" i="1"/>
  <c r="M102" i="1" s="1"/>
  <c r="F82" i="1"/>
  <c r="H82" i="1" s="1"/>
  <c r="M82" i="1" s="1"/>
  <c r="F77" i="1" l="1"/>
  <c r="M77" i="1" s="1"/>
  <c r="F78" i="1"/>
  <c r="M78" i="1" s="1"/>
  <c r="F80" i="1"/>
  <c r="H80" i="1" s="1"/>
  <c r="M80" i="1" s="1"/>
  <c r="F79" i="1"/>
  <c r="H79" i="1" s="1"/>
  <c r="M79" i="1" s="1"/>
  <c r="F119" i="1"/>
  <c r="H119" i="1" s="1"/>
  <c r="M119" i="1" s="1"/>
  <c r="F116" i="1"/>
  <c r="H116" i="1" s="1"/>
  <c r="M116" i="1" s="1"/>
  <c r="F122" i="1"/>
  <c r="H122" i="1" s="1"/>
  <c r="M122" i="1" s="1"/>
  <c r="F120" i="1"/>
  <c r="H120" i="1" s="1"/>
  <c r="M120" i="1" s="1"/>
  <c r="F123" i="1"/>
  <c r="H123" i="1" s="1"/>
  <c r="M123" i="1" s="1"/>
  <c r="F115" i="1"/>
  <c r="M115" i="1" s="1"/>
  <c r="F118" i="1"/>
  <c r="H118" i="1" s="1"/>
  <c r="M118" i="1" s="1"/>
  <c r="F117" i="1"/>
  <c r="H117" i="1" s="1"/>
  <c r="M117" i="1" s="1"/>
  <c r="F121" i="1"/>
  <c r="H121" i="1" s="1"/>
  <c r="M121" i="1" s="1"/>
  <c r="F104" i="1"/>
  <c r="H104" i="1" s="1"/>
  <c r="M104" i="1" s="1"/>
  <c r="F103" i="1"/>
  <c r="H103" i="1" s="1"/>
  <c r="M103" i="1" s="1"/>
  <c r="F101" i="1"/>
  <c r="M101" i="1" s="1"/>
  <c r="F105" i="1"/>
  <c r="H105" i="1" s="1"/>
  <c r="M105" i="1" s="1"/>
  <c r="F81" i="1"/>
  <c r="H81" i="1" s="1"/>
  <c r="M81" i="1" s="1"/>
  <c r="F42" i="1" l="1"/>
  <c r="H42" i="1" s="1"/>
  <c r="M42" i="1" s="1"/>
  <c r="F37" i="1"/>
  <c r="H37" i="1" s="1"/>
  <c r="M37" i="1" s="1"/>
  <c r="F36" i="1"/>
  <c r="H36" i="1" s="1"/>
  <c r="M36" i="1" s="1"/>
  <c r="F38" i="1"/>
  <c r="H38" i="1" s="1"/>
  <c r="M38" i="1" s="1"/>
  <c r="F33" i="1"/>
  <c r="F39" i="1"/>
  <c r="H39" i="1" s="1"/>
  <c r="M39" i="1" s="1"/>
  <c r="F34" i="1"/>
  <c r="H34" i="1" s="1"/>
  <c r="M34" i="1" s="1"/>
  <c r="F35" i="1"/>
  <c r="H35" i="1" s="1"/>
  <c r="M35" i="1" s="1"/>
  <c r="F40" i="1"/>
  <c r="H40" i="1" s="1"/>
  <c r="M40" i="1" s="1"/>
  <c r="F47" i="1" l="1"/>
  <c r="M47" i="1" s="1"/>
  <c r="F46" i="1"/>
  <c r="M46" i="1" s="1"/>
  <c r="F48" i="1"/>
  <c r="M48" i="1" s="1"/>
  <c r="F49" i="1"/>
  <c r="M49" i="1" s="1"/>
  <c r="F45" i="1"/>
  <c r="M45" i="1" s="1"/>
  <c r="F41" i="1"/>
  <c r="H41" i="1" s="1"/>
  <c r="M41" i="1" s="1"/>
  <c r="M33" i="1"/>
  <c r="M172" i="1" l="1"/>
  <c r="M173" i="1" l="1"/>
  <c r="M174" i="1" s="1"/>
  <c r="M175" i="1" l="1"/>
  <c r="M176" i="1" s="1"/>
  <c r="M177" i="1" l="1"/>
  <c r="M178" i="1" s="1"/>
</calcChain>
</file>

<file path=xl/sharedStrings.xml><?xml version="1.0" encoding="utf-8"?>
<sst xmlns="http://schemas.openxmlformats.org/spreadsheetml/2006/main" count="340" uniqueCount="141">
  <si>
    <t>შრომის დანახარჯები</t>
  </si>
  <si>
    <t>მანქანები</t>
  </si>
  <si>
    <t>ლარი</t>
  </si>
  <si>
    <t>სხვა მასალები</t>
  </si>
  <si>
    <r>
      <t>m</t>
    </r>
    <r>
      <rPr>
        <vertAlign val="superscript"/>
        <sz val="10"/>
        <rFont val="AcadNusx"/>
      </rPr>
      <t>2</t>
    </r>
  </si>
  <si>
    <t>jami</t>
  </si>
  <si>
    <t>transporti da meqanizmebi</t>
  </si>
  <si>
    <t>pirdapiri danaxarjebis jami</t>
  </si>
  <si>
    <t>zednadebi xarjebi</t>
  </si>
  <si>
    <t>gegmiuri dagroveba</t>
  </si>
  <si>
    <t>ჯამი</t>
  </si>
  <si>
    <t>dRg</t>
  </si>
  <si>
    <t>18%</t>
  </si>
  <si>
    <t>#</t>
  </si>
  <si>
    <t>normativis nomeri da Sifri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</si>
  <si>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</si>
  <si>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</si>
  <si>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</si>
  <si>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</si>
  <si>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</si>
  <si>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</si>
  <si>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</si>
  <si>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</si>
  <si>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</si>
  <si>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r>
      <t>m</t>
    </r>
    <r>
      <rPr>
        <b/>
        <vertAlign val="superscript"/>
        <sz val="10"/>
        <rFont val="AcadNusx"/>
      </rPr>
      <t>2</t>
    </r>
  </si>
  <si>
    <t>cali</t>
  </si>
  <si>
    <r>
      <t>მ</t>
    </r>
    <r>
      <rPr>
        <b/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</si>
  <si>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2</t>
    </r>
  </si>
  <si>
    <t>კგ</t>
  </si>
  <si>
    <r>
      <t>მ</t>
    </r>
    <r>
      <rPr>
        <vertAlign val="superscript"/>
        <sz val="10"/>
        <rFont val="Times New Roman"/>
        <family val="1"/>
        <charset val="204"/>
      </rPr>
      <t>2</t>
    </r>
  </si>
  <si>
    <t xml:space="preserve">კნაუფის თაბაშირ–მუყაოს ფილა 2500*1200*12.5 </t>
  </si>
  <si>
    <t>გამჭედი დუბელი `კ`6*35</t>
  </si>
  <si>
    <t>ცალი</t>
  </si>
  <si>
    <t xml:space="preserve">შურუპი თვითმჭრელი ((TN) 3.5*25 </t>
  </si>
  <si>
    <t xml:space="preserve">შურუპი თვითმჭრელი ((TN) 3.5*35 </t>
  </si>
  <si>
    <t>sabazro</t>
  </si>
  <si>
    <t>8.1-4</t>
  </si>
  <si>
    <t>8.1-24</t>
  </si>
  <si>
    <r>
      <rPr>
        <sz val="10"/>
        <rFont val="Arial"/>
        <family val="2"/>
        <charset val="204"/>
      </rPr>
      <t xml:space="preserve">CD </t>
    </r>
    <r>
      <rPr>
        <sz val="10"/>
        <rFont val="AcadNusx"/>
      </rPr>
      <t>profili (60/27/06) 3m</t>
    </r>
  </si>
  <si>
    <t>მ</t>
  </si>
  <si>
    <t>8.1-28</t>
  </si>
  <si>
    <t xml:space="preserve">UD კნაუფის ჭერის მიმმართველი პროფილი 0.60 </t>
  </si>
  <si>
    <t>8.1-41</t>
  </si>
  <si>
    <t>CD პრ პირდ საკიდი 12სმ</t>
  </si>
  <si>
    <t>8.1-20</t>
  </si>
  <si>
    <t xml:space="preserve">გამჭედი დუბელი `კ`6*35 </t>
  </si>
  <si>
    <t xml:space="preserve">შურუპი თვითმჭრელი ((LN9) </t>
  </si>
  <si>
    <t>8.1-36</t>
  </si>
  <si>
    <r>
      <rPr>
        <sz val="10"/>
        <rFont val="Arial"/>
        <family val="2"/>
        <charset val="204"/>
      </rPr>
      <t xml:space="preserve">CD </t>
    </r>
    <r>
      <rPr>
        <sz val="10"/>
        <rFont val="AcadNusx"/>
      </rPr>
      <t>profilis</t>
    </r>
    <r>
      <rPr>
        <sz val="10"/>
        <color indexed="10"/>
        <rFont val="AcadNusx"/>
      </rPr>
      <t xml:space="preserve"> </t>
    </r>
    <r>
      <rPr>
        <sz val="10"/>
        <rFont val="AcadNusx"/>
      </rPr>
      <t>gadasabmeli</t>
    </r>
  </si>
  <si>
    <t>საიზოლაციო ლენტი პროფილებისათვის PE 75 25მ</t>
  </si>
  <si>
    <t>m</t>
  </si>
  <si>
    <t xml:space="preserve">შრომის დანახარჯები </t>
  </si>
  <si>
    <t>11-20-3.</t>
  </si>
  <si>
    <t>წებო-ცემენტი</t>
  </si>
  <si>
    <t>დეკორატიული ცემენტი(ფუგა)</t>
  </si>
  <si>
    <t xml:space="preserve">კერამოგრანიტის ფილა </t>
  </si>
  <si>
    <t>იატაკები</t>
  </si>
  <si>
    <t xml:space="preserve">ლამინატი </t>
  </si>
  <si>
    <t>ქვეშსაგები</t>
  </si>
  <si>
    <t>ჭერები</t>
  </si>
  <si>
    <t>ჭერების მოწყობა ამსტრონგის ფილებისაგან</t>
  </si>
  <si>
    <t>ამსტრონგის fila</t>
  </si>
  <si>
    <t>mTavari profili  3.6m</t>
  </si>
  <si>
    <t>ganivi profili  1.2m</t>
  </si>
  <si>
    <t>ganivi profili  0.6m</t>
  </si>
  <si>
    <t>sakidi zambariT</t>
  </si>
  <si>
    <t>mavTuli maryuJiT</t>
  </si>
  <si>
    <t>kuTxis profili</t>
  </si>
  <si>
    <t>saankero elementi</t>
  </si>
  <si>
    <t>diubeli</t>
  </si>
  <si>
    <t>გ/მ</t>
  </si>
  <si>
    <t>მოაჯირი</t>
  </si>
  <si>
    <t>10-20-3.</t>
  </si>
  <si>
    <t>კარების  ღირებულება</t>
  </si>
  <si>
    <t>ც</t>
  </si>
  <si>
    <t xml:space="preserve"> mdf-is karebis montaJi </t>
  </si>
  <si>
    <t xml:space="preserve"> mdf-is ტიხრების montaJi </t>
  </si>
  <si>
    <t>მდფ ის ტიხარი</t>
  </si>
  <si>
    <t>მ2</t>
  </si>
  <si>
    <t>15-156-6</t>
  </si>
  <si>
    <t>lari</t>
  </si>
  <si>
    <t>kg</t>
  </si>
  <si>
    <t>კედლების დამუშავება და ღებვა</t>
  </si>
  <si>
    <t>ფითხი</t>
  </si>
  <si>
    <t>საღებავი</t>
  </si>
  <si>
    <t>სხვა მასალა</t>
  </si>
  <si>
    <t>saxanZro signalizaciis ქსელის mowyoba</t>
  </si>
  <si>
    <t>kompl</t>
  </si>
  <si>
    <t>კაბელი UTP</t>
  </si>
  <si>
    <t>saxanZro signalizaciis mowyoba</t>
  </si>
  <si>
    <t>სახანძრო-სასიგნალო მოწყობილობა "RUBEZH-20P"</t>
  </si>
  <si>
    <t>კვამლის  დეტექტორი "IP 212-64 "</t>
  </si>
  <si>
    <t>აკუმულატორი</t>
  </si>
  <si>
    <t>სახანძრო-სასიგნალო მოწყობილობა 124-7</t>
  </si>
  <si>
    <t xml:space="preserve">კვების ბლოკი </t>
  </si>
  <si>
    <t>სირენა</t>
  </si>
  <si>
    <t>კაბელი 3*2,5</t>
  </si>
  <si>
    <t>კაბელი 3*1,5</t>
  </si>
  <si>
    <t>კაბელი 5*6</t>
  </si>
  <si>
    <t>კაბელი ალუმინი 180180*5</t>
  </si>
  <si>
    <t>შტეფსელი</t>
  </si>
  <si>
    <t>c</t>
  </si>
  <si>
    <t>ჩამრთველი ორიანი</t>
  </si>
  <si>
    <t>ინტერნეტის და TV როზეტი</t>
  </si>
  <si>
    <t>el.fari 36</t>
  </si>
  <si>
    <t>avtomaturi amomrTveli 25a</t>
  </si>
  <si>
    <t>avtomaturi amomrTveli 63a</t>
  </si>
  <si>
    <t>სანათი არმსტრონგის</t>
  </si>
  <si>
    <t>სანათი სანკვანძების</t>
  </si>
  <si>
    <t>ვიდეო სათვალთვალო კამერების და ინტერნეტის ქსელის მოწყობა</t>
  </si>
  <si>
    <t>ვიდეო სათვალთვალო კამერების მოწყობა</t>
  </si>
  <si>
    <t>ჩამწერი NVR 64</t>
  </si>
  <si>
    <t>კამერა გარე 4 MP</t>
  </si>
  <si>
    <t>კამერა შიდა 2 MP</t>
  </si>
  <si>
    <t>რეკი 7 U</t>
  </si>
  <si>
    <t xml:space="preserve">ყუთი </t>
  </si>
  <si>
    <t>მყარი დისკი 6 T</t>
  </si>
  <si>
    <t>სახარჯი მასალა</t>
  </si>
  <si>
    <t>UPS</t>
  </si>
  <si>
    <t>სვიჩი POE 24</t>
  </si>
  <si>
    <t>დამკვეთი: შპს "საგანმანათლებლო საქმიანობის ცენტრი" (405125127)</t>
  </si>
  <si>
    <t>/ გ.ბულია /</t>
  </si>
  <si>
    <t>დირექტორი: გ. ბულია</t>
  </si>
  <si>
    <t xml:space="preserve">კერამოგრანიტის ფილების მოწყობა </t>
  </si>
  <si>
    <t xml:space="preserve">კერამოგრანიტის ფილების მოწყობა კიბის საფეხურებზე და ბაქნებზე </t>
  </si>
  <si>
    <t xml:space="preserve">კერამოგრანიტის ფილების პლინტუსების მოწყობა </t>
  </si>
  <si>
    <t>კერამიკული ფილების მოწყობა სან კვანძებში</t>
  </si>
  <si>
    <t>კიბის ლითნის შეღებილი მოაჯირების მოწყობა</t>
  </si>
  <si>
    <r>
      <t xml:space="preserve">ტიხრების მოწყობა  ორმაგი თაბაშირმუყაოს ფილებით  </t>
    </r>
    <r>
      <rPr>
        <b/>
        <sz val="10"/>
        <rFont val="AcadNusx"/>
      </rPr>
      <t xml:space="preserve">ლითონის კარკასზე </t>
    </r>
  </si>
  <si>
    <t xml:space="preserve">ნესტგამძლე  კნაუფის თაბაშირ–მუყაოს ფილა 2500*1200*12.5 </t>
  </si>
  <si>
    <t>CW კნაუფის დგარის პროფილი 0.75</t>
  </si>
  <si>
    <t>UW კნაუფის მიმმართველი პროფილი 0.75</t>
  </si>
  <si>
    <t>საიზოლაციო მასალა (ქვაბამბა) 5 სმ</t>
  </si>
  <si>
    <r>
      <t xml:space="preserve">ტიხრების მოწყობა  ორმაგი ნესტგამძლე თაბაშირმუყაოს ფილებით  </t>
    </r>
    <r>
      <rPr>
        <b/>
        <sz val="10"/>
        <rFont val="AcadNusx"/>
      </rPr>
      <t xml:space="preserve">ლითონის კარკასზე </t>
    </r>
  </si>
  <si>
    <t>ლამინატის პლინტუსის მოწყობა</t>
  </si>
  <si>
    <t>ლამინატის იატაკის მოწყობა</t>
  </si>
  <si>
    <t xml:space="preserve">ლამინატის პლინტუსი </t>
  </si>
  <si>
    <r>
      <t xml:space="preserve"> კედლების მოპირკეთება  </t>
    </r>
    <r>
      <rPr>
        <b/>
        <sz val="10"/>
        <rFont val="AcadNusx"/>
      </rPr>
      <t xml:space="preserve"> </t>
    </r>
    <r>
      <rPr>
        <b/>
        <sz val="10"/>
        <rFont val="Times New Roman"/>
        <family val="1"/>
      </rPr>
      <t>თაბაშირმუყაოს  ფილებით    (კორობები  და კედელი)</t>
    </r>
  </si>
  <si>
    <t>სარემონტო სამუშაოების ხარჯთაღრიცხვა</t>
  </si>
  <si>
    <t>ელ. ქსელის სამონტაჟო სამუშაოები 3 da 4 sarT</t>
  </si>
  <si>
    <t>ელ. მოწყობილობების სამონტაჟო სამუშაოები 3 da 4 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</si>
</sst>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_-[$$-409]* #,##0.00_ ;_-[$$-409]* \-#,##0.00\ ;_-[$$-409]* &quot;-&quot;??_ ;_-@_ 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cadNusx"/>
    </font>
    <font>
      <sz val="11"/>
      <color theme="1"/>
      <name val="Calibri"/>
      <family val="2"/>
      <scheme val="minor"/>
    </font>
    <font>
      <b/>
      <sz val="10"/>
      <name val="AcadNusx"/>
    </font>
    <font>
      <b/>
      <vertAlign val="superscript"/>
      <sz val="10"/>
      <name val="AcadNusx"/>
    </font>
    <font>
      <sz val="8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cadNusx"/>
    </font>
    <font>
      <sz val="10"/>
      <name val="Arial"/>
      <family val="2"/>
    </font>
    <font>
      <sz val="10"/>
      <name val="AcadMtavr"/>
    </font>
    <font>
      <sz val="10"/>
      <color theme="1"/>
      <name val="AcadNusx"/>
    </font>
    <font>
      <b/>
      <sz val="10"/>
      <color rgb="FFFF0000"/>
      <name val="AcadNusx"/>
    </font>
    <font>
      <sz val="10"/>
      <color rgb="FFFF0000"/>
      <name val="AcadNusx"/>
    </font>
    <font>
      <sz val="10"/>
      <name val="Helv"/>
    </font>
    <font>
      <sz val="10"/>
      <color indexed="12"/>
      <name val="Helv"/>
    </font>
    <font>
      <b/>
      <sz val="10"/>
      <color rgb="FFFF0000"/>
      <name val="Helv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0"/>
      <color theme="1"/>
      <name val="AcadNusx"/>
    </font>
    <font>
      <b/>
      <sz val="18"/>
      <color theme="0"/>
      <name val="Calibri"/>
      <family val="2"/>
      <charset val="204"/>
      <scheme val="minor"/>
    </font>
    <font>
      <b/>
      <sz val="10"/>
      <color theme="0"/>
      <name val="AcadNusx"/>
    </font>
    <font>
      <b/>
      <sz val="10"/>
      <color theme="0"/>
      <name val="Arial"/>
      <family val="2"/>
    </font>
    <font>
      <b/>
      <sz val="8"/>
      <color theme="0"/>
      <name val="AcadNusx"/>
    </font>
    <font>
      <b/>
      <sz val="12"/>
      <color theme="0"/>
      <name val="AcadNusx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</font>
    <font>
      <sz val="11"/>
      <name val="AcadNusx"/>
    </font>
    <font>
      <sz val="10"/>
      <color indexed="10"/>
      <name val="AcadNusx"/>
    </font>
    <font>
      <b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70C0"/>
      <name val="AcadNusx"/>
    </font>
    <font>
      <sz val="10"/>
      <color rgb="FFFF0000"/>
      <name val="Arial"/>
      <family val="2"/>
    </font>
    <font>
      <sz val="11"/>
      <name val="Menlo Regular"/>
    </font>
    <font>
      <b/>
      <u/>
      <sz val="10"/>
      <name val="AcadNusx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31" fillId="0" borderId="0"/>
    <xf numFmtId="0" fontId="11" fillId="0" borderId="0"/>
  </cellStyleXfs>
  <cellXfs count="230">
    <xf numFmtId="0" fontId="0" fillId="0" borderId="0" xfId="0"/>
    <xf numFmtId="0" fontId="4" fillId="2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0" borderId="0" xfId="3" applyFont="1" applyFill="1"/>
    <xf numFmtId="14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2" fontId="10" fillId="0" borderId="0" xfId="0" applyNumberFormat="1" applyFont="1" applyFill="1"/>
    <xf numFmtId="0" fontId="8" fillId="0" borderId="0" xfId="3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3" fontId="4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1" fontId="27" fillId="4" borderId="14" xfId="0" applyNumberFormat="1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166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0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3" fontId="30" fillId="0" borderId="0" xfId="0" applyNumberFormat="1" applyFont="1"/>
    <xf numFmtId="167" fontId="30" fillId="0" borderId="0" xfId="0" applyNumberFormat="1" applyFont="1"/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/>
    </xf>
    <xf numFmtId="0" fontId="32" fillId="2" borderId="1" xfId="5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33" fillId="2" borderId="1" xfId="5" quotePrefix="1" applyNumberFormat="1" applyFont="1" applyFill="1" applyBorder="1" applyAlignment="1">
      <alignment horizontal="center" vertical="center" wrapText="1"/>
    </xf>
    <xf numFmtId="2" fontId="33" fillId="2" borderId="1" xfId="5" quotePrefix="1" applyNumberFormat="1" applyFont="1" applyFill="1" applyBorder="1" applyAlignment="1">
      <alignment horizontal="center" vertical="center" wrapText="1"/>
    </xf>
    <xf numFmtId="2" fontId="4" fillId="2" borderId="1" xfId="5" quotePrefix="1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34" fillId="0" borderId="1" xfId="5" quotePrefix="1" applyNumberFormat="1" applyFont="1" applyFill="1" applyBorder="1" applyAlignment="1">
      <alignment horizontal="center" vertical="center" wrapText="1"/>
    </xf>
    <xf numFmtId="2" fontId="34" fillId="0" borderId="1" xfId="5" quotePrefix="1" applyNumberFormat="1" applyFont="1" applyFill="1" applyBorder="1" applyAlignment="1">
      <alignment horizontal="center" vertical="center" wrapText="1"/>
    </xf>
    <xf numFmtId="2" fontId="2" fillId="0" borderId="1" xfId="5" quotePrefix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5" fillId="0" borderId="1" xfId="5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0" fontId="33" fillId="0" borderId="1" xfId="5" quotePrefix="1" applyNumberFormat="1" applyFont="1" applyFill="1" applyBorder="1" applyAlignment="1">
      <alignment horizontal="center" vertical="center" wrapText="1"/>
    </xf>
    <xf numFmtId="2" fontId="33" fillId="0" borderId="1" xfId="5" quotePrefix="1" applyNumberFormat="1" applyFont="1" applyFill="1" applyBorder="1" applyAlignment="1">
      <alignment horizontal="center" vertical="center" wrapText="1"/>
    </xf>
    <xf numFmtId="0" fontId="32" fillId="2" borderId="1" xfId="5" quotePrefix="1" applyNumberFormat="1" applyFont="1" applyFill="1" applyBorder="1" applyAlignment="1">
      <alignment horizontal="center" vertical="center" wrapText="1"/>
    </xf>
    <xf numFmtId="0" fontId="37" fillId="2" borderId="1" xfId="5" quotePrefix="1" applyNumberFormat="1" applyFont="1" applyFill="1" applyBorder="1" applyAlignment="1">
      <alignment horizontal="center" vertical="center" wrapText="1"/>
    </xf>
    <xf numFmtId="0" fontId="34" fillId="2" borderId="1" xfId="5" quotePrefix="1" applyNumberFormat="1" applyFont="1" applyFill="1" applyBorder="1" applyAlignment="1">
      <alignment horizontal="center" vertical="center" wrapText="1"/>
    </xf>
    <xf numFmtId="2" fontId="34" fillId="2" borderId="1" xfId="5" quotePrefix="1" applyNumberFormat="1" applyFont="1" applyFill="1" applyBorder="1" applyAlignment="1">
      <alignment horizontal="center" vertical="center" wrapText="1"/>
    </xf>
    <xf numFmtId="2" fontId="2" fillId="2" borderId="1" xfId="5" quotePrefix="1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4" fillId="0" borderId="1" xfId="5" quotePrefix="1" applyNumberFormat="1" applyFont="1" applyFill="1" applyBorder="1" applyAlignment="1">
      <alignment horizontal="center" vertical="center" wrapText="1"/>
    </xf>
    <xf numFmtId="0" fontId="32" fillId="0" borderId="1" xfId="5" quotePrefix="1" applyNumberFormat="1" applyFont="1" applyFill="1" applyBorder="1" applyAlignment="1">
      <alignment horizontal="center" vertical="center" wrapText="1"/>
    </xf>
    <xf numFmtId="0" fontId="37" fillId="0" borderId="1" xfId="5" quotePrefix="1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" fillId="0" borderId="1" xfId="5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40" fillId="0" borderId="0" xfId="0" applyFont="1" applyAlignment="1">
      <alignment vertical="center" wrapText="1"/>
    </xf>
    <xf numFmtId="0" fontId="4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34" fillId="0" borderId="1" xfId="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165" fontId="38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2" fontId="49" fillId="5" borderId="1" xfId="0" applyNumberFormat="1" applyFont="1" applyFill="1" applyBorder="1" applyAlignment="1">
      <alignment horizontal="right" vertical="center" wrapText="1"/>
    </xf>
    <xf numFmtId="165" fontId="13" fillId="5" borderId="1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right" vertical="center"/>
    </xf>
    <xf numFmtId="0" fontId="48" fillId="0" borderId="1" xfId="3" applyFont="1" applyBorder="1" applyAlignment="1">
      <alignment horizontal="left" vertical="center"/>
    </xf>
    <xf numFmtId="0" fontId="48" fillId="0" borderId="1" xfId="3" applyFont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 wrapText="1"/>
    </xf>
    <xf numFmtId="0" fontId="38" fillId="0" borderId="1" xfId="3" applyFont="1" applyBorder="1" applyAlignment="1">
      <alignment horizontal="center" vertical="center"/>
    </xf>
    <xf numFmtId="0" fontId="38" fillId="0" borderId="1" xfId="3" applyFont="1" applyBorder="1" applyAlignment="1">
      <alignment horizontal="center" vertical="center" wrapText="1"/>
    </xf>
    <xf numFmtId="2" fontId="2" fillId="0" borderId="1" xfId="5" quotePrefix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34" fillId="0" borderId="1" xfId="5" quotePrefix="1" applyNumberFormat="1" applyFont="1" applyFill="1" applyBorder="1" applyAlignment="1">
      <alignment horizontal="right" vertical="center" wrapText="1"/>
    </xf>
    <xf numFmtId="0" fontId="50" fillId="0" borderId="1" xfId="2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33" fillId="6" borderId="1" xfId="5" quotePrefix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6" borderId="1" xfId="2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2" fontId="34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48" fillId="0" borderId="1" xfId="3" applyFont="1" applyBorder="1" applyAlignment="1">
      <alignment horizontal="left" vertical="center" wrapText="1"/>
    </xf>
    <xf numFmtId="0" fontId="25" fillId="7" borderId="3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7">
    <cellStyle name="Normal 2" xfId="3"/>
    <cellStyle name="Normal 2 2 2" xfId="2"/>
    <cellStyle name="Normal 2 4" xfId="4"/>
    <cellStyle name="Normal 5" xfId="6"/>
    <cellStyle name="Normal_stadion-1" xfId="5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"/>
  <sheetViews>
    <sheetView tabSelected="1" view="pageBreakPreview" zoomScaleNormal="100" zoomScaleSheetLayoutView="100" workbookViewId="0">
      <pane ySplit="4" topLeftCell="A5" activePane="bottomLeft" state="frozen"/>
      <selection activeCell="A9" sqref="A9"/>
      <selection pane="bottomLeft" activeCell="F175" sqref="F175"/>
    </sheetView>
  </sheetViews>
  <sheetFormatPr defaultRowHeight="15"/>
  <cols>
    <col min="1" max="1" width="3.140625" customWidth="1"/>
    <col min="2" max="2" width="5.85546875" hidden="1" customWidth="1"/>
    <col min="3" max="3" width="36.7109375" customWidth="1"/>
    <col min="5" max="5" width="10.140625" bestFit="1" customWidth="1"/>
    <col min="6" max="6" width="9.85546875" bestFit="1" customWidth="1"/>
    <col min="7" max="7" width="11.28515625" bestFit="1" customWidth="1"/>
    <col min="8" max="8" width="9.85546875" bestFit="1" customWidth="1"/>
    <col min="11" max="11" width="9.7109375" bestFit="1" customWidth="1"/>
    <col min="12" max="12" width="8.85546875" customWidth="1"/>
    <col min="13" max="13" width="16" bestFit="1" customWidth="1"/>
    <col min="15" max="16" width="9.28515625" bestFit="1" customWidth="1"/>
  </cols>
  <sheetData>
    <row r="1" spans="1:25" ht="23.45" customHeight="1">
      <c r="A1" s="208" t="s">
        <v>138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1:25" ht="14.45" customHeight="1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1:25" ht="15" customHeight="1" thickBo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6"/>
    </row>
    <row r="4" spans="1:25" s="48" customFormat="1" ht="33" customHeight="1">
      <c r="A4" s="217" t="s">
        <v>13</v>
      </c>
      <c r="B4" s="219" t="s">
        <v>14</v>
      </c>
      <c r="C4" s="221" t="s">
        <v>15</v>
      </c>
      <c r="D4" s="223" t="s">
        <v>16</v>
      </c>
      <c r="E4" s="225" t="s">
        <v>17</v>
      </c>
      <c r="F4" s="226"/>
      <c r="G4" s="225" t="s">
        <v>18</v>
      </c>
      <c r="H4" s="226"/>
      <c r="I4" s="225" t="s">
        <v>19</v>
      </c>
      <c r="J4" s="226"/>
      <c r="K4" s="225" t="s">
        <v>20</v>
      </c>
      <c r="L4" s="226"/>
      <c r="M4" s="228" t="s">
        <v>21</v>
      </c>
      <c r="O4" s="49"/>
    </row>
    <row r="5" spans="1:25" s="48" customFormat="1" ht="33" customHeight="1">
      <c r="A5" s="218"/>
      <c r="B5" s="220"/>
      <c r="C5" s="222"/>
      <c r="D5" s="224"/>
      <c r="E5" s="65" t="s">
        <v>22</v>
      </c>
      <c r="F5" s="204" t="s">
        <v>23</v>
      </c>
      <c r="G5" s="65" t="s">
        <v>22</v>
      </c>
      <c r="H5" s="204" t="s">
        <v>23</v>
      </c>
      <c r="I5" s="65" t="s">
        <v>22</v>
      </c>
      <c r="J5" s="204" t="s">
        <v>23</v>
      </c>
      <c r="K5" s="65" t="s">
        <v>22</v>
      </c>
      <c r="L5" s="204" t="s">
        <v>23</v>
      </c>
      <c r="M5" s="229"/>
      <c r="N5" s="50"/>
      <c r="O5" s="49"/>
    </row>
    <row r="6" spans="1:25" s="51" customFormat="1" ht="14.45" customHeight="1" thickBot="1">
      <c r="A6" s="66">
        <v>1</v>
      </c>
      <c r="B6" s="67">
        <v>2</v>
      </c>
      <c r="C6" s="68">
        <v>3</v>
      </c>
      <c r="D6" s="69">
        <v>4</v>
      </c>
      <c r="E6" s="67">
        <v>5</v>
      </c>
      <c r="F6" s="67">
        <v>6</v>
      </c>
      <c r="G6" s="67">
        <v>7</v>
      </c>
      <c r="H6" s="70">
        <v>8</v>
      </c>
      <c r="I6" s="67">
        <v>9</v>
      </c>
      <c r="J6" s="70">
        <v>10</v>
      </c>
      <c r="K6" s="67">
        <v>11</v>
      </c>
      <c r="L6" s="67">
        <v>12</v>
      </c>
      <c r="M6" s="71">
        <v>13</v>
      </c>
      <c r="O6" s="52"/>
    </row>
    <row r="7" spans="1:25" s="54" customFormat="1" ht="25.5" customHeight="1">
      <c r="A7" s="60"/>
      <c r="B7" s="60"/>
      <c r="C7" s="61"/>
      <c r="D7" s="62"/>
      <c r="E7" s="60"/>
      <c r="F7" s="63"/>
      <c r="G7" s="63"/>
      <c r="H7" s="64"/>
      <c r="I7" s="63"/>
      <c r="J7" s="63"/>
      <c r="K7" s="63"/>
      <c r="L7" s="63"/>
      <c r="M7" s="63"/>
      <c r="O7" s="55"/>
    </row>
    <row r="8" spans="1:25" s="13" customFormat="1" ht="39">
      <c r="A8" s="101"/>
      <c r="B8" s="101"/>
      <c r="C8" s="101" t="s">
        <v>128</v>
      </c>
      <c r="D8" s="102" t="s">
        <v>24</v>
      </c>
      <c r="E8" s="103"/>
      <c r="F8" s="201">
        <f>(6.6+10.2+18.6+19+12+4.65+13.6+23.5+16)*3.1*2</f>
        <v>769.73</v>
      </c>
      <c r="G8" s="104"/>
      <c r="H8" s="105"/>
      <c r="I8" s="104"/>
      <c r="J8" s="104"/>
      <c r="K8" s="104"/>
      <c r="L8" s="104"/>
      <c r="M8" s="104"/>
      <c r="N8" s="12"/>
      <c r="O8" s="14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23" customFormat="1" ht="18" customHeight="1">
      <c r="A9" s="124"/>
      <c r="B9" s="3"/>
      <c r="C9" s="4" t="s">
        <v>0</v>
      </c>
      <c r="D9" s="106" t="s">
        <v>4</v>
      </c>
      <c r="E9" s="107">
        <v>1</v>
      </c>
      <c r="F9" s="108">
        <f>E9*F8</f>
        <v>769.73</v>
      </c>
      <c r="G9" s="108"/>
      <c r="H9" s="109"/>
      <c r="I9" s="108"/>
      <c r="J9" s="108">
        <f>I9*F9</f>
        <v>0</v>
      </c>
      <c r="K9" s="108"/>
      <c r="L9" s="108"/>
      <c r="M9" s="108">
        <f t="shared" ref="M9:M19" si="0">L9+J9+H9</f>
        <v>0</v>
      </c>
    </row>
    <row r="10" spans="1:25" s="123" customFormat="1" ht="18" customHeight="1">
      <c r="A10" s="16"/>
      <c r="B10" s="2"/>
      <c r="C10" s="31" t="s">
        <v>1</v>
      </c>
      <c r="D10" s="110" t="s">
        <v>2</v>
      </c>
      <c r="E10" s="111">
        <v>9.0999999999999998E-2</v>
      </c>
      <c r="F10" s="112">
        <f>E10*F8</f>
        <v>70.045429999999996</v>
      </c>
      <c r="G10" s="112"/>
      <c r="H10" s="7"/>
      <c r="I10" s="112"/>
      <c r="J10" s="112"/>
      <c r="K10" s="112"/>
      <c r="L10" s="112"/>
      <c r="M10" s="112">
        <f t="shared" si="0"/>
        <v>0</v>
      </c>
    </row>
    <row r="11" spans="1:25" s="123" customFormat="1" ht="26.25" customHeight="1">
      <c r="A11" s="124"/>
      <c r="B11" s="2"/>
      <c r="C11" s="113" t="s">
        <v>129</v>
      </c>
      <c r="D11" s="114" t="s">
        <v>29</v>
      </c>
      <c r="E11" s="107">
        <v>4.2</v>
      </c>
      <c r="F11" s="115">
        <f>E11*F8</f>
        <v>3232.8660000000004</v>
      </c>
      <c r="G11" s="115"/>
      <c r="H11" s="27">
        <f t="shared" ref="H11:H19" si="1">G11*F11</f>
        <v>0</v>
      </c>
      <c r="I11" s="108"/>
      <c r="J11" s="108"/>
      <c r="K11" s="108"/>
      <c r="L11" s="108"/>
      <c r="M11" s="108">
        <f t="shared" si="0"/>
        <v>0</v>
      </c>
    </row>
    <row r="12" spans="1:25" s="123" customFormat="1" ht="18" customHeight="1">
      <c r="A12" s="125"/>
      <c r="B12" s="126"/>
      <c r="C12" s="113" t="s">
        <v>130</v>
      </c>
      <c r="D12" s="106" t="s">
        <v>39</v>
      </c>
      <c r="E12" s="107">
        <v>2.2000000000000002</v>
      </c>
      <c r="F12" s="115">
        <f>E12*F8</f>
        <v>1693.4060000000002</v>
      </c>
      <c r="G12" s="205"/>
      <c r="H12" s="27">
        <f t="shared" si="1"/>
        <v>0</v>
      </c>
      <c r="I12" s="108"/>
      <c r="J12" s="108"/>
      <c r="K12" s="108"/>
      <c r="L12" s="108"/>
      <c r="M12" s="108">
        <f t="shared" si="0"/>
        <v>0</v>
      </c>
    </row>
    <row r="13" spans="1:25" s="123" customFormat="1" ht="18" customHeight="1">
      <c r="A13" s="124"/>
      <c r="B13" s="2"/>
      <c r="C13" s="113" t="s">
        <v>131</v>
      </c>
      <c r="D13" s="106" t="s">
        <v>39</v>
      </c>
      <c r="E13" s="107">
        <v>1</v>
      </c>
      <c r="F13" s="115">
        <f>E13*F8</f>
        <v>769.73</v>
      </c>
      <c r="G13" s="205"/>
      <c r="H13" s="27">
        <f t="shared" si="1"/>
        <v>0</v>
      </c>
      <c r="I13" s="108"/>
      <c r="J13" s="108"/>
      <c r="K13" s="108"/>
      <c r="L13" s="108"/>
      <c r="M13" s="108">
        <f t="shared" si="0"/>
        <v>0</v>
      </c>
    </row>
    <row r="14" spans="1:25" s="123" customFormat="1" ht="18" customHeight="1">
      <c r="A14" s="125"/>
      <c r="B14" s="126"/>
      <c r="C14" s="113" t="s">
        <v>31</v>
      </c>
      <c r="D14" s="106" t="s">
        <v>32</v>
      </c>
      <c r="E14" s="116">
        <v>2</v>
      </c>
      <c r="F14" s="115">
        <f>E14*F8</f>
        <v>1539.46</v>
      </c>
      <c r="G14" s="205"/>
      <c r="H14" s="27">
        <f t="shared" si="1"/>
        <v>0</v>
      </c>
      <c r="I14" s="117"/>
      <c r="J14" s="117"/>
      <c r="K14" s="117"/>
      <c r="L14" s="117"/>
      <c r="M14" s="108">
        <f t="shared" si="0"/>
        <v>0</v>
      </c>
    </row>
    <row r="15" spans="1:25" s="123" customFormat="1" ht="18" customHeight="1">
      <c r="A15" s="125"/>
      <c r="B15" s="125"/>
      <c r="C15" s="113" t="s">
        <v>33</v>
      </c>
      <c r="D15" s="106" t="s">
        <v>32</v>
      </c>
      <c r="E15" s="116">
        <v>14</v>
      </c>
      <c r="F15" s="115">
        <f>E15*F8</f>
        <v>10776.220000000001</v>
      </c>
      <c r="G15" s="206"/>
      <c r="H15" s="27">
        <f t="shared" si="1"/>
        <v>0</v>
      </c>
      <c r="I15" s="117"/>
      <c r="J15" s="117"/>
      <c r="K15" s="117"/>
      <c r="L15" s="117"/>
      <c r="M15" s="108">
        <f t="shared" si="0"/>
        <v>0</v>
      </c>
    </row>
    <row r="16" spans="1:25" s="123" customFormat="1" ht="18" customHeight="1">
      <c r="A16" s="125"/>
      <c r="B16" s="125"/>
      <c r="C16" s="113" t="s">
        <v>34</v>
      </c>
      <c r="D16" s="106" t="s">
        <v>32</v>
      </c>
      <c r="E16" s="116">
        <v>30</v>
      </c>
      <c r="F16" s="115">
        <f>E16*F8</f>
        <v>23091.9</v>
      </c>
      <c r="G16" s="205"/>
      <c r="H16" s="27">
        <f t="shared" si="1"/>
        <v>0</v>
      </c>
      <c r="I16" s="117"/>
      <c r="J16" s="117"/>
      <c r="K16" s="117"/>
      <c r="L16" s="117"/>
      <c r="M16" s="108">
        <f t="shared" si="0"/>
        <v>0</v>
      </c>
    </row>
    <row r="17" spans="1:25" s="123" customFormat="1" ht="25.5" customHeight="1">
      <c r="A17" s="124"/>
      <c r="B17" s="124"/>
      <c r="C17" s="113" t="s">
        <v>49</v>
      </c>
      <c r="D17" s="106" t="s">
        <v>50</v>
      </c>
      <c r="E17" s="107">
        <v>1.2</v>
      </c>
      <c r="F17" s="108">
        <f>E17*F8</f>
        <v>923.67599999999993</v>
      </c>
      <c r="G17" s="205"/>
      <c r="H17" s="109">
        <f t="shared" si="1"/>
        <v>0</v>
      </c>
      <c r="I17" s="117"/>
      <c r="J17" s="117"/>
      <c r="K17" s="117"/>
      <c r="L17" s="117"/>
      <c r="M17" s="108">
        <f t="shared" si="0"/>
        <v>0</v>
      </c>
    </row>
    <row r="18" spans="1:25" s="123" customFormat="1" ht="18" customHeight="1">
      <c r="A18" s="124"/>
      <c r="B18" s="135"/>
      <c r="C18" s="113" t="s">
        <v>132</v>
      </c>
      <c r="D18" s="106" t="s">
        <v>4</v>
      </c>
      <c r="E18" s="107">
        <v>1.05</v>
      </c>
      <c r="F18" s="108">
        <f>E18*F8</f>
        <v>808.21650000000011</v>
      </c>
      <c r="G18" s="205"/>
      <c r="H18" s="109">
        <f t="shared" si="1"/>
        <v>0</v>
      </c>
      <c r="I18" s="117"/>
      <c r="J18" s="117"/>
      <c r="K18" s="117"/>
      <c r="L18" s="117"/>
      <c r="M18" s="108">
        <f t="shared" si="0"/>
        <v>0</v>
      </c>
    </row>
    <row r="19" spans="1:25" s="123" customFormat="1" ht="18" customHeight="1">
      <c r="A19" s="2"/>
      <c r="B19" s="2"/>
      <c r="C19" s="4" t="s">
        <v>3</v>
      </c>
      <c r="D19" s="5" t="s">
        <v>2</v>
      </c>
      <c r="E19" s="32">
        <v>0.16400000000000001</v>
      </c>
      <c r="F19" s="36">
        <f>E19*F8</f>
        <v>126.23572000000001</v>
      </c>
      <c r="G19" s="206"/>
      <c r="H19" s="109">
        <f t="shared" si="1"/>
        <v>0</v>
      </c>
      <c r="I19" s="7"/>
      <c r="J19" s="7"/>
      <c r="K19" s="7"/>
      <c r="L19" s="7"/>
      <c r="M19" s="108">
        <f t="shared" si="0"/>
        <v>0</v>
      </c>
    </row>
    <row r="20" spans="1:25" s="13" customFormat="1" ht="39">
      <c r="A20" s="101"/>
      <c r="B20" s="101"/>
      <c r="C20" s="101" t="s">
        <v>133</v>
      </c>
      <c r="D20" s="102" t="s">
        <v>24</v>
      </c>
      <c r="E20" s="103"/>
      <c r="F20" s="201">
        <f>(24+5+6+3.2)*3.1*2</f>
        <v>236.84000000000003</v>
      </c>
      <c r="G20" s="104"/>
      <c r="H20" s="105"/>
      <c r="I20" s="104"/>
      <c r="J20" s="104"/>
      <c r="K20" s="104"/>
      <c r="L20" s="104"/>
      <c r="M20" s="104"/>
      <c r="N20" s="12"/>
      <c r="O20" s="14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23" customFormat="1" ht="18" customHeight="1">
      <c r="A21" s="124"/>
      <c r="B21" s="3"/>
      <c r="C21" s="4" t="s">
        <v>0</v>
      </c>
      <c r="D21" s="106" t="s">
        <v>4</v>
      </c>
      <c r="E21" s="107">
        <v>1</v>
      </c>
      <c r="F21" s="108">
        <f>E21*F20</f>
        <v>236.84000000000003</v>
      </c>
      <c r="G21" s="108"/>
      <c r="H21" s="109"/>
      <c r="I21" s="108">
        <v>12.5</v>
      </c>
      <c r="J21" s="108">
        <f>I21*F21</f>
        <v>2960.5000000000005</v>
      </c>
      <c r="K21" s="108"/>
      <c r="L21" s="108"/>
      <c r="M21" s="108">
        <f t="shared" ref="M21:M31" si="2">L21+J21+H21</f>
        <v>2960.5000000000005</v>
      </c>
    </row>
    <row r="22" spans="1:25" s="123" customFormat="1" ht="18" customHeight="1">
      <c r="A22" s="16"/>
      <c r="B22" s="2"/>
      <c r="C22" s="31" t="s">
        <v>1</v>
      </c>
      <c r="D22" s="110" t="s">
        <v>2</v>
      </c>
      <c r="E22" s="111">
        <v>9.0999999999999998E-2</v>
      </c>
      <c r="F22" s="112">
        <f>E22*F20</f>
        <v>21.552440000000001</v>
      </c>
      <c r="G22" s="112"/>
      <c r="H22" s="7"/>
      <c r="I22" s="112"/>
      <c r="J22" s="112"/>
      <c r="K22" s="112">
        <v>3.2</v>
      </c>
      <c r="L22" s="112">
        <f>K22*F22</f>
        <v>68.967808000000005</v>
      </c>
      <c r="M22" s="112">
        <f t="shared" si="2"/>
        <v>68.967808000000005</v>
      </c>
    </row>
    <row r="23" spans="1:25" s="123" customFormat="1" ht="26.25" customHeight="1">
      <c r="A23" s="124"/>
      <c r="B23" s="2"/>
      <c r="C23" s="113" t="s">
        <v>129</v>
      </c>
      <c r="D23" s="114" t="s">
        <v>29</v>
      </c>
      <c r="E23" s="107">
        <v>4.2</v>
      </c>
      <c r="F23" s="115">
        <f>E23*F20</f>
        <v>994.72800000000018</v>
      </c>
      <c r="G23" s="115"/>
      <c r="H23" s="27">
        <f t="shared" ref="H23:H31" si="3">G23*F23</f>
        <v>0</v>
      </c>
      <c r="I23" s="108"/>
      <c r="J23" s="108"/>
      <c r="K23" s="108"/>
      <c r="L23" s="108"/>
      <c r="M23" s="108">
        <f t="shared" si="2"/>
        <v>0</v>
      </c>
    </row>
    <row r="24" spans="1:25" s="123" customFormat="1" ht="18" customHeight="1">
      <c r="A24" s="125"/>
      <c r="B24" s="126"/>
      <c r="C24" s="113" t="s">
        <v>130</v>
      </c>
      <c r="D24" s="106" t="s">
        <v>39</v>
      </c>
      <c r="E24" s="107">
        <v>2.2000000000000002</v>
      </c>
      <c r="F24" s="115">
        <f>E24*F20</f>
        <v>521.04800000000012</v>
      </c>
      <c r="G24" s="205"/>
      <c r="H24" s="27">
        <f t="shared" si="3"/>
        <v>0</v>
      </c>
      <c r="I24" s="108"/>
      <c r="J24" s="108"/>
      <c r="K24" s="108"/>
      <c r="L24" s="108"/>
      <c r="M24" s="108">
        <f t="shared" si="2"/>
        <v>0</v>
      </c>
    </row>
    <row r="25" spans="1:25" s="123" customFormat="1" ht="18" customHeight="1">
      <c r="A25" s="124"/>
      <c r="B25" s="2"/>
      <c r="C25" s="113" t="s">
        <v>131</v>
      </c>
      <c r="D25" s="106" t="s">
        <v>39</v>
      </c>
      <c r="E25" s="107">
        <v>1</v>
      </c>
      <c r="F25" s="115">
        <f>E25*F20</f>
        <v>236.84000000000003</v>
      </c>
      <c r="G25" s="205"/>
      <c r="H25" s="27">
        <f t="shared" si="3"/>
        <v>0</v>
      </c>
      <c r="I25" s="108"/>
      <c r="J25" s="108"/>
      <c r="K25" s="108"/>
      <c r="L25" s="108"/>
      <c r="M25" s="108">
        <f t="shared" si="2"/>
        <v>0</v>
      </c>
    </row>
    <row r="26" spans="1:25" s="123" customFormat="1" ht="18" customHeight="1">
      <c r="A26" s="125"/>
      <c r="B26" s="126"/>
      <c r="C26" s="113" t="s">
        <v>31</v>
      </c>
      <c r="D26" s="106" t="s">
        <v>32</v>
      </c>
      <c r="E26" s="116">
        <v>2</v>
      </c>
      <c r="F26" s="115">
        <f>E26*F20</f>
        <v>473.68000000000006</v>
      </c>
      <c r="G26" s="205"/>
      <c r="H26" s="27">
        <f t="shared" si="3"/>
        <v>0</v>
      </c>
      <c r="I26" s="117"/>
      <c r="J26" s="117"/>
      <c r="K26" s="117"/>
      <c r="L26" s="117"/>
      <c r="M26" s="108">
        <f t="shared" si="2"/>
        <v>0</v>
      </c>
    </row>
    <row r="27" spans="1:25" s="123" customFormat="1" ht="18" customHeight="1">
      <c r="A27" s="125"/>
      <c r="B27" s="125"/>
      <c r="C27" s="113" t="s">
        <v>33</v>
      </c>
      <c r="D27" s="106" t="s">
        <v>32</v>
      </c>
      <c r="E27" s="116">
        <v>14</v>
      </c>
      <c r="F27" s="115">
        <f>E27*F20</f>
        <v>3315.76</v>
      </c>
      <c r="G27" s="206"/>
      <c r="H27" s="27">
        <f t="shared" si="3"/>
        <v>0</v>
      </c>
      <c r="I27" s="117"/>
      <c r="J27" s="117"/>
      <c r="K27" s="117"/>
      <c r="L27" s="117"/>
      <c r="M27" s="108">
        <f t="shared" si="2"/>
        <v>0</v>
      </c>
    </row>
    <row r="28" spans="1:25" s="123" customFormat="1" ht="18" customHeight="1">
      <c r="A28" s="125"/>
      <c r="B28" s="125"/>
      <c r="C28" s="113" t="s">
        <v>34</v>
      </c>
      <c r="D28" s="106" t="s">
        <v>32</v>
      </c>
      <c r="E28" s="116">
        <v>30</v>
      </c>
      <c r="F28" s="115">
        <f>E28*F20</f>
        <v>7105.2000000000007</v>
      </c>
      <c r="G28" s="205"/>
      <c r="H28" s="27">
        <f t="shared" si="3"/>
        <v>0</v>
      </c>
      <c r="I28" s="117"/>
      <c r="J28" s="117"/>
      <c r="K28" s="117"/>
      <c r="L28" s="117"/>
      <c r="M28" s="108">
        <f t="shared" si="2"/>
        <v>0</v>
      </c>
    </row>
    <row r="29" spans="1:25" s="123" customFormat="1" ht="25.5" customHeight="1">
      <c r="A29" s="124"/>
      <c r="B29" s="124"/>
      <c r="C29" s="113" t="s">
        <v>49</v>
      </c>
      <c r="D29" s="106" t="s">
        <v>50</v>
      </c>
      <c r="E29" s="107">
        <v>1.2</v>
      </c>
      <c r="F29" s="108">
        <f>E29*F20</f>
        <v>284.20800000000003</v>
      </c>
      <c r="G29" s="205"/>
      <c r="H29" s="109">
        <f t="shared" si="3"/>
        <v>0</v>
      </c>
      <c r="I29" s="117"/>
      <c r="J29" s="117"/>
      <c r="K29" s="117"/>
      <c r="L29" s="117"/>
      <c r="M29" s="108">
        <f t="shared" si="2"/>
        <v>0</v>
      </c>
    </row>
    <row r="30" spans="1:25" s="123" customFormat="1" ht="18" customHeight="1">
      <c r="A30" s="124"/>
      <c r="B30" s="135"/>
      <c r="C30" s="113" t="s">
        <v>132</v>
      </c>
      <c r="D30" s="106" t="s">
        <v>4</v>
      </c>
      <c r="E30" s="107">
        <v>1.05</v>
      </c>
      <c r="F30" s="108">
        <f>E30*F20</f>
        <v>248.68200000000004</v>
      </c>
      <c r="G30" s="205"/>
      <c r="H30" s="109">
        <f t="shared" si="3"/>
        <v>0</v>
      </c>
      <c r="I30" s="117"/>
      <c r="J30" s="117"/>
      <c r="K30" s="117"/>
      <c r="L30" s="117"/>
      <c r="M30" s="108">
        <f t="shared" si="2"/>
        <v>0</v>
      </c>
    </row>
    <row r="31" spans="1:25" s="123" customFormat="1" ht="18" customHeight="1">
      <c r="A31" s="2"/>
      <c r="B31" s="2"/>
      <c r="C31" s="4" t="s">
        <v>3</v>
      </c>
      <c r="D31" s="5" t="s">
        <v>2</v>
      </c>
      <c r="E31" s="32">
        <v>0.16400000000000001</v>
      </c>
      <c r="F31" s="36">
        <f>E31*F20</f>
        <v>38.841760000000008</v>
      </c>
      <c r="G31" s="206"/>
      <c r="H31" s="109">
        <f t="shared" si="3"/>
        <v>0</v>
      </c>
      <c r="I31" s="7"/>
      <c r="J31" s="7"/>
      <c r="K31" s="7"/>
      <c r="L31" s="7"/>
      <c r="M31" s="108">
        <f t="shared" si="2"/>
        <v>0</v>
      </c>
    </row>
    <row r="32" spans="1:25" s="123" customFormat="1" ht="39">
      <c r="A32" s="118"/>
      <c r="B32" s="119"/>
      <c r="C32" s="101" t="s">
        <v>137</v>
      </c>
      <c r="D32" s="102" t="s">
        <v>24</v>
      </c>
      <c r="E32" s="120"/>
      <c r="F32" s="201">
        <f>175*3.1*2+1235</f>
        <v>2320</v>
      </c>
      <c r="G32" s="121"/>
      <c r="H32" s="122"/>
      <c r="I32" s="121"/>
      <c r="J32" s="121"/>
      <c r="K32" s="121"/>
      <c r="L32" s="121"/>
      <c r="M32" s="121"/>
    </row>
    <row r="33" spans="1:26" s="123" customFormat="1" ht="18" customHeight="1">
      <c r="A33" s="124"/>
      <c r="B33" s="3" t="s">
        <v>35</v>
      </c>
      <c r="C33" s="4" t="s">
        <v>0</v>
      </c>
      <c r="D33" s="106" t="s">
        <v>4</v>
      </c>
      <c r="E33" s="107"/>
      <c r="F33" s="108">
        <f>F32</f>
        <v>2320</v>
      </c>
      <c r="G33" s="108"/>
      <c r="H33" s="109"/>
      <c r="I33" s="108"/>
      <c r="J33" s="108"/>
      <c r="K33" s="108"/>
      <c r="L33" s="108"/>
      <c r="M33" s="108">
        <f t="shared" ref="M33:M42" si="4">L33+J33+H33</f>
        <v>0</v>
      </c>
    </row>
    <row r="34" spans="1:26" s="123" customFormat="1" ht="26.25" customHeight="1">
      <c r="A34" s="124"/>
      <c r="B34" s="2" t="s">
        <v>36</v>
      </c>
      <c r="C34" s="113" t="s">
        <v>30</v>
      </c>
      <c r="D34" s="114" t="s">
        <v>29</v>
      </c>
      <c r="E34" s="107">
        <v>1.05</v>
      </c>
      <c r="F34" s="115">
        <f>E34*F32</f>
        <v>2436</v>
      </c>
      <c r="G34" s="115"/>
      <c r="H34" s="27">
        <f t="shared" ref="H34:H42" si="5">G34*F34</f>
        <v>0</v>
      </c>
      <c r="I34" s="108"/>
      <c r="J34" s="108"/>
      <c r="K34" s="108"/>
      <c r="L34" s="108"/>
      <c r="M34" s="108">
        <f t="shared" si="4"/>
        <v>0</v>
      </c>
    </row>
    <row r="35" spans="1:26" s="123" customFormat="1" ht="18" customHeight="1">
      <c r="A35" s="124"/>
      <c r="B35" s="2" t="s">
        <v>37</v>
      </c>
      <c r="C35" s="4" t="s">
        <v>38</v>
      </c>
      <c r="D35" s="106" t="s">
        <v>39</v>
      </c>
      <c r="E35" s="107">
        <v>2</v>
      </c>
      <c r="F35" s="115">
        <f>E35*F32</f>
        <v>4640</v>
      </c>
      <c r="G35" s="115"/>
      <c r="H35" s="27">
        <f t="shared" si="5"/>
        <v>0</v>
      </c>
      <c r="I35" s="108"/>
      <c r="J35" s="108"/>
      <c r="K35" s="108"/>
      <c r="L35" s="108"/>
      <c r="M35" s="108">
        <f t="shared" si="4"/>
        <v>0</v>
      </c>
    </row>
    <row r="36" spans="1:26" s="123" customFormat="1" ht="27" customHeight="1">
      <c r="A36" s="124"/>
      <c r="B36" s="2" t="s">
        <v>40</v>
      </c>
      <c r="C36" s="113" t="s">
        <v>41</v>
      </c>
      <c r="D36" s="106" t="s">
        <v>39</v>
      </c>
      <c r="E36" s="107">
        <v>1</v>
      </c>
      <c r="F36" s="115">
        <f>E36*F32</f>
        <v>2320</v>
      </c>
      <c r="G36" s="115"/>
      <c r="H36" s="27">
        <f t="shared" si="5"/>
        <v>0</v>
      </c>
      <c r="I36" s="108"/>
      <c r="J36" s="108"/>
      <c r="K36" s="108"/>
      <c r="L36" s="108"/>
      <c r="M36" s="108">
        <f t="shared" si="4"/>
        <v>0</v>
      </c>
    </row>
    <row r="37" spans="1:26" s="123" customFormat="1" ht="18" customHeight="1">
      <c r="A37" s="125"/>
      <c r="B37" s="126" t="s">
        <v>42</v>
      </c>
      <c r="C37" s="113" t="s">
        <v>43</v>
      </c>
      <c r="D37" s="106" t="s">
        <v>32</v>
      </c>
      <c r="E37" s="107">
        <v>1.32</v>
      </c>
      <c r="F37" s="115">
        <f>E37*F32</f>
        <v>3062.4</v>
      </c>
      <c r="G37" s="115"/>
      <c r="H37" s="27">
        <f t="shared" si="5"/>
        <v>0</v>
      </c>
      <c r="I37" s="108"/>
      <c r="J37" s="108"/>
      <c r="K37" s="108"/>
      <c r="L37" s="108"/>
      <c r="M37" s="108">
        <f t="shared" si="4"/>
        <v>0</v>
      </c>
    </row>
    <row r="38" spans="1:26" s="123" customFormat="1" ht="18" customHeight="1">
      <c r="A38" s="125"/>
      <c r="B38" s="126" t="s">
        <v>44</v>
      </c>
      <c r="C38" s="113" t="s">
        <v>45</v>
      </c>
      <c r="D38" s="106" t="s">
        <v>32</v>
      </c>
      <c r="E38" s="116">
        <v>2.2000000000000002</v>
      </c>
      <c r="F38" s="115">
        <f>E38*F32</f>
        <v>5104</v>
      </c>
      <c r="G38" s="205"/>
      <c r="H38" s="27">
        <f t="shared" si="5"/>
        <v>0</v>
      </c>
      <c r="I38" s="117"/>
      <c r="J38" s="117"/>
      <c r="K38" s="117"/>
      <c r="L38" s="117"/>
      <c r="M38" s="108">
        <f t="shared" si="4"/>
        <v>0</v>
      </c>
    </row>
    <row r="39" spans="1:26" s="123" customFormat="1" ht="18" customHeight="1">
      <c r="A39" s="125"/>
      <c r="B39" s="125"/>
      <c r="C39" s="113" t="s">
        <v>33</v>
      </c>
      <c r="D39" s="106" t="s">
        <v>32</v>
      </c>
      <c r="E39" s="116">
        <v>17</v>
      </c>
      <c r="F39" s="115">
        <f>E39*F32</f>
        <v>39440</v>
      </c>
      <c r="G39" s="205"/>
      <c r="H39" s="27">
        <f t="shared" si="5"/>
        <v>0</v>
      </c>
      <c r="I39" s="117"/>
      <c r="J39" s="117"/>
      <c r="K39" s="117"/>
      <c r="L39" s="117"/>
      <c r="M39" s="108">
        <f t="shared" si="4"/>
        <v>0</v>
      </c>
    </row>
    <row r="40" spans="1:26" s="123" customFormat="1" ht="18" customHeight="1">
      <c r="A40" s="125"/>
      <c r="B40" s="125"/>
      <c r="C40" s="113" t="s">
        <v>46</v>
      </c>
      <c r="D40" s="106" t="s">
        <v>32</v>
      </c>
      <c r="E40" s="116">
        <v>2.7</v>
      </c>
      <c r="F40" s="115">
        <f>E40*F32</f>
        <v>6264</v>
      </c>
      <c r="G40" s="206"/>
      <c r="H40" s="27">
        <f t="shared" si="5"/>
        <v>0</v>
      </c>
      <c r="I40" s="117"/>
      <c r="J40" s="117"/>
      <c r="K40" s="117"/>
      <c r="L40" s="117"/>
      <c r="M40" s="108">
        <f t="shared" si="4"/>
        <v>0</v>
      </c>
    </row>
    <row r="41" spans="1:26" s="15" customFormat="1" ht="15" customHeight="1">
      <c r="A41" s="2"/>
      <c r="B41" s="127" t="s">
        <v>47</v>
      </c>
      <c r="C41" s="4" t="s">
        <v>48</v>
      </c>
      <c r="D41" s="5" t="s">
        <v>25</v>
      </c>
      <c r="E41" s="128">
        <v>0.6</v>
      </c>
      <c r="F41" s="129">
        <f>E41*F33</f>
        <v>1392</v>
      </c>
      <c r="G41" s="7"/>
      <c r="H41" s="7">
        <f t="shared" si="5"/>
        <v>0</v>
      </c>
      <c r="I41" s="7"/>
      <c r="J41" s="7"/>
      <c r="K41" s="7"/>
      <c r="L41" s="7"/>
      <c r="M41" s="7">
        <f t="shared" si="4"/>
        <v>0</v>
      </c>
    </row>
    <row r="42" spans="1:26" s="123" customFormat="1" ht="27" customHeight="1">
      <c r="A42" s="124"/>
      <c r="B42" s="124"/>
      <c r="C42" s="113" t="s">
        <v>49</v>
      </c>
      <c r="D42" s="106" t="s">
        <v>50</v>
      </c>
      <c r="E42" s="107">
        <v>1.1000000000000001</v>
      </c>
      <c r="F42" s="108">
        <f>E42*F32</f>
        <v>2552</v>
      </c>
      <c r="G42" s="115"/>
      <c r="H42" s="109">
        <f t="shared" si="5"/>
        <v>0</v>
      </c>
      <c r="I42" s="117"/>
      <c r="J42" s="117"/>
      <c r="K42" s="117"/>
      <c r="L42" s="117"/>
      <c r="M42" s="108">
        <f t="shared" si="4"/>
        <v>0</v>
      </c>
    </row>
    <row r="43" spans="1:26" s="123" customFormat="1" ht="18" customHeight="1">
      <c r="A43" s="2"/>
      <c r="B43" s="2"/>
      <c r="C43" s="19"/>
      <c r="D43" s="2"/>
      <c r="E43" s="32"/>
      <c r="F43" s="36"/>
      <c r="G43" s="7"/>
      <c r="H43" s="7"/>
      <c r="I43" s="7"/>
      <c r="J43" s="7"/>
      <c r="K43" s="7"/>
      <c r="L43" s="7"/>
      <c r="M43" s="7"/>
    </row>
    <row r="44" spans="1:26" s="13" customFormat="1" ht="15.75">
      <c r="A44" s="164"/>
      <c r="B44" s="164" t="s">
        <v>79</v>
      </c>
      <c r="C44" s="165" t="s">
        <v>82</v>
      </c>
      <c r="D44" s="17" t="s">
        <v>24</v>
      </c>
      <c r="E44" s="166"/>
      <c r="F44" s="203">
        <f>F32+F20*2+F8*2-F57</f>
        <v>4192.1400000000003</v>
      </c>
      <c r="G44" s="167"/>
      <c r="H44" s="167"/>
      <c r="I44" s="167"/>
      <c r="J44" s="167"/>
      <c r="K44" s="167"/>
      <c r="L44" s="167"/>
      <c r="M44" s="16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3" customFormat="1" ht="15.75">
      <c r="A45" s="2"/>
      <c r="B45" s="2"/>
      <c r="C45" s="4" t="s">
        <v>51</v>
      </c>
      <c r="D45" s="2" t="s">
        <v>4</v>
      </c>
      <c r="E45" s="7">
        <v>1</v>
      </c>
      <c r="F45" s="7">
        <f>F44*E45</f>
        <v>4192.1400000000003</v>
      </c>
      <c r="G45" s="7"/>
      <c r="H45" s="7"/>
      <c r="I45" s="7"/>
      <c r="J45" s="7"/>
      <c r="K45" s="7"/>
      <c r="L45" s="7"/>
      <c r="M45" s="7">
        <f>L45+J45+H45</f>
        <v>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3" customFormat="1" ht="15.75">
      <c r="A46" s="2"/>
      <c r="B46" s="2"/>
      <c r="C46" s="4" t="s">
        <v>1</v>
      </c>
      <c r="D46" s="2" t="s">
        <v>80</v>
      </c>
      <c r="E46" s="99">
        <v>7.0000000000000001E-3</v>
      </c>
      <c r="F46" s="7">
        <f>F44*E46</f>
        <v>29.344980000000003</v>
      </c>
      <c r="G46" s="7"/>
      <c r="H46" s="7"/>
      <c r="I46" s="7"/>
      <c r="J46" s="7"/>
      <c r="K46" s="7"/>
      <c r="L46" s="7"/>
      <c r="M46" s="7">
        <f>L46+J46+H46</f>
        <v>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3" customFormat="1" ht="15.75">
      <c r="A47" s="2"/>
      <c r="B47" s="2"/>
      <c r="C47" s="4" t="s">
        <v>83</v>
      </c>
      <c r="D47" s="2" t="s">
        <v>28</v>
      </c>
      <c r="E47" s="99">
        <v>1.5</v>
      </c>
      <c r="F47" s="7">
        <f>E47*F44</f>
        <v>6288.2100000000009</v>
      </c>
      <c r="G47" s="7"/>
      <c r="H47" s="37"/>
      <c r="I47" s="37"/>
      <c r="J47" s="37"/>
      <c r="K47" s="37"/>
      <c r="L47" s="37"/>
      <c r="M47" s="7">
        <f>L47+J47+H47</f>
        <v>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3" customFormat="1" ht="15.75">
      <c r="A48" s="29"/>
      <c r="B48" s="2"/>
      <c r="C48" s="168" t="s">
        <v>84</v>
      </c>
      <c r="D48" s="29" t="s">
        <v>81</v>
      </c>
      <c r="E48" s="137">
        <v>0.38</v>
      </c>
      <c r="F48" s="37">
        <f>E48*F44</f>
        <v>1593.0132000000001</v>
      </c>
      <c r="G48" s="37"/>
      <c r="H48" s="37"/>
      <c r="I48" s="37"/>
      <c r="J48" s="37"/>
      <c r="K48" s="37"/>
      <c r="L48" s="37"/>
      <c r="M48" s="7">
        <f>L48+J48+H48</f>
        <v>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3" customFormat="1" ht="15.75">
      <c r="A49" s="29"/>
      <c r="B49" s="29"/>
      <c r="C49" s="168" t="s">
        <v>85</v>
      </c>
      <c r="D49" s="29" t="s">
        <v>80</v>
      </c>
      <c r="E49" s="137">
        <v>4.1999999999999997E-3</v>
      </c>
      <c r="F49" s="37">
        <f>E49*F44</f>
        <v>17.606988000000001</v>
      </c>
      <c r="G49" s="37"/>
      <c r="H49" s="37"/>
      <c r="I49" s="37"/>
      <c r="J49" s="37"/>
      <c r="K49" s="37"/>
      <c r="L49" s="37"/>
      <c r="M49" s="7">
        <f>L49+J49+H49</f>
        <v>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30" customFormat="1">
      <c r="A50" s="148"/>
      <c r="B50" s="169"/>
      <c r="C50" s="170"/>
      <c r="D50" s="19"/>
      <c r="E50" s="141"/>
      <c r="F50" s="171"/>
      <c r="G50" s="171"/>
      <c r="H50" s="171"/>
      <c r="I50" s="171"/>
      <c r="J50" s="171"/>
      <c r="K50" s="171"/>
      <c r="L50" s="171"/>
      <c r="M50" s="171"/>
      <c r="N50" s="172"/>
      <c r="O50" s="139"/>
    </row>
    <row r="51" spans="1:26" s="149" customFormat="1" ht="27">
      <c r="A51" s="145">
        <v>74</v>
      </c>
      <c r="B51" s="56" t="s">
        <v>72</v>
      </c>
      <c r="C51" s="132" t="s">
        <v>76</v>
      </c>
      <c r="D51" s="17" t="s">
        <v>78</v>
      </c>
      <c r="E51" s="145"/>
      <c r="F51" s="133">
        <f>(7+7)*3</f>
        <v>42</v>
      </c>
      <c r="G51" s="147"/>
      <c r="H51" s="18"/>
      <c r="I51" s="147"/>
      <c r="J51" s="147"/>
      <c r="K51" s="147"/>
      <c r="L51" s="147"/>
      <c r="M51" s="147"/>
      <c r="N51" s="134"/>
      <c r="O51" s="143"/>
      <c r="P51" s="134"/>
    </row>
    <row r="52" spans="1:26" s="150" customFormat="1" ht="15.75">
      <c r="A52" s="148"/>
      <c r="B52" s="3"/>
      <c r="C52" s="4" t="s">
        <v>51</v>
      </c>
      <c r="D52" s="2" t="s">
        <v>27</v>
      </c>
      <c r="E52" s="2">
        <v>1</v>
      </c>
      <c r="F52" s="36">
        <f>E52*F51</f>
        <v>42</v>
      </c>
      <c r="G52" s="7"/>
      <c r="H52" s="7"/>
      <c r="I52" s="7"/>
      <c r="J52" s="7"/>
      <c r="K52" s="7"/>
      <c r="L52" s="7"/>
      <c r="M52" s="7">
        <f>L52+J52+H52</f>
        <v>0</v>
      </c>
      <c r="N52" s="142"/>
      <c r="O52" s="136"/>
      <c r="P52" s="142"/>
    </row>
    <row r="53" spans="1:26" s="155" customFormat="1" ht="13.5">
      <c r="A53" s="151"/>
      <c r="B53" s="25"/>
      <c r="C53" s="4" t="s">
        <v>1</v>
      </c>
      <c r="D53" s="2" t="s">
        <v>2</v>
      </c>
      <c r="E53" s="99">
        <v>0.13</v>
      </c>
      <c r="F53" s="36">
        <f>E53*F51</f>
        <v>5.46</v>
      </c>
      <c r="G53" s="152"/>
      <c r="H53" s="36"/>
      <c r="I53" s="36"/>
      <c r="J53" s="36"/>
      <c r="K53" s="36"/>
      <c r="L53" s="36"/>
      <c r="M53" s="27">
        <f>L53+J53+H53</f>
        <v>0</v>
      </c>
      <c r="N53" s="153"/>
      <c r="O53" s="154"/>
      <c r="P53" s="153"/>
    </row>
    <row r="54" spans="1:26" s="150" customFormat="1" ht="15.75">
      <c r="A54" s="148"/>
      <c r="B54" s="140"/>
      <c r="C54" s="19" t="s">
        <v>77</v>
      </c>
      <c r="D54" s="2" t="s">
        <v>27</v>
      </c>
      <c r="E54" s="2">
        <v>1.05</v>
      </c>
      <c r="F54" s="36">
        <f>E54*F51</f>
        <v>44.1</v>
      </c>
      <c r="G54" s="7"/>
      <c r="H54" s="7">
        <f>G54*F54</f>
        <v>0</v>
      </c>
      <c r="I54" s="7"/>
      <c r="J54" s="7"/>
      <c r="K54" s="7"/>
      <c r="L54" s="7"/>
      <c r="M54" s="7">
        <f>L54+J54+H54</f>
        <v>0</v>
      </c>
      <c r="N54" s="142"/>
      <c r="O54" s="136"/>
      <c r="P54" s="142"/>
    </row>
    <row r="55" spans="1:26" s="155" customFormat="1" ht="13.5">
      <c r="A55" s="151"/>
      <c r="B55" s="25"/>
      <c r="C55" s="4" t="s">
        <v>3</v>
      </c>
      <c r="D55" s="5" t="s">
        <v>2</v>
      </c>
      <c r="E55" s="99">
        <v>2.06E-2</v>
      </c>
      <c r="F55" s="36">
        <f>E55*F51</f>
        <v>0.86519999999999997</v>
      </c>
      <c r="G55" s="36"/>
      <c r="H55" s="36">
        <f>G55*F55</f>
        <v>0</v>
      </c>
      <c r="I55" s="36"/>
      <c r="J55" s="36"/>
      <c r="K55" s="36"/>
      <c r="L55" s="36"/>
      <c r="M55" s="27">
        <f>L55+J55+H55</f>
        <v>0</v>
      </c>
      <c r="N55" s="153"/>
      <c r="O55" s="154"/>
      <c r="P55" s="153"/>
    </row>
    <row r="56" spans="1:26" s="158" customFormat="1" ht="13.5">
      <c r="A56" s="156"/>
      <c r="B56" s="157"/>
      <c r="D56" s="159"/>
      <c r="E56" s="160"/>
      <c r="F56" s="161"/>
      <c r="G56" s="162"/>
      <c r="H56" s="162"/>
      <c r="I56" s="162"/>
      <c r="J56" s="162"/>
      <c r="K56" s="162"/>
      <c r="L56" s="162"/>
      <c r="M56" s="162"/>
      <c r="N56" s="163"/>
      <c r="O56" s="163"/>
      <c r="P56" s="163"/>
    </row>
    <row r="57" spans="1:26" s="134" customFormat="1" ht="27">
      <c r="A57" s="17">
        <v>52</v>
      </c>
      <c r="B57" s="56" t="s">
        <v>52</v>
      </c>
      <c r="C57" s="132" t="s">
        <v>126</v>
      </c>
      <c r="D57" s="17" t="s">
        <v>26</v>
      </c>
      <c r="E57" s="17"/>
      <c r="F57" s="202">
        <f>(41+6)*3</f>
        <v>141</v>
      </c>
      <c r="G57" s="18"/>
      <c r="H57" s="18"/>
      <c r="I57" s="18"/>
      <c r="J57" s="18"/>
      <c r="K57" s="18"/>
      <c r="L57" s="18"/>
      <c r="M57" s="18"/>
      <c r="O57" s="143"/>
    </row>
    <row r="58" spans="1:26" s="15" customFormat="1" ht="15" customHeight="1">
      <c r="A58" s="2"/>
      <c r="B58" s="3"/>
      <c r="C58" s="4" t="s">
        <v>0</v>
      </c>
      <c r="D58" s="2" t="s">
        <v>27</v>
      </c>
      <c r="E58" s="5">
        <v>1</v>
      </c>
      <c r="F58" s="6">
        <f>E58*F57</f>
        <v>141</v>
      </c>
      <c r="G58" s="7"/>
      <c r="H58" s="7"/>
      <c r="I58" s="7"/>
      <c r="J58" s="7"/>
      <c r="K58" s="7"/>
      <c r="L58" s="7"/>
      <c r="M58" s="7">
        <f t="shared" ref="M58:M62" si="6">L58+J58+H58</f>
        <v>0</v>
      </c>
    </row>
    <row r="59" spans="1:26" s="15" customFormat="1" ht="15" customHeight="1">
      <c r="A59" s="2"/>
      <c r="B59" s="9"/>
      <c r="C59" s="4" t="s">
        <v>1</v>
      </c>
      <c r="D59" s="5" t="s">
        <v>2</v>
      </c>
      <c r="E59" s="10">
        <v>4.5199999999999997E-2</v>
      </c>
      <c r="F59" s="11">
        <f>E59*F57</f>
        <v>6.3731999999999998</v>
      </c>
      <c r="G59" s="7"/>
      <c r="H59" s="7"/>
      <c r="I59" s="7"/>
      <c r="J59" s="7"/>
      <c r="K59" s="7"/>
      <c r="L59" s="7"/>
      <c r="M59" s="7">
        <f t="shared" si="6"/>
        <v>0</v>
      </c>
    </row>
    <row r="60" spans="1:26" s="142" customFormat="1" ht="15.75">
      <c r="A60" s="16"/>
      <c r="B60" s="2"/>
      <c r="C60" s="19" t="s">
        <v>55</v>
      </c>
      <c r="D60" s="2" t="s">
        <v>27</v>
      </c>
      <c r="E60" s="2">
        <v>1.05</v>
      </c>
      <c r="F60" s="36">
        <f>E60*F57</f>
        <v>148.05000000000001</v>
      </c>
      <c r="G60" s="7"/>
      <c r="H60" s="7">
        <f>G60*F60</f>
        <v>0</v>
      </c>
      <c r="I60" s="7"/>
      <c r="J60" s="7"/>
      <c r="K60" s="7"/>
      <c r="L60" s="7"/>
      <c r="M60" s="7">
        <f t="shared" si="6"/>
        <v>0</v>
      </c>
      <c r="O60" s="136"/>
    </row>
    <row r="61" spans="1:26" s="142" customFormat="1" ht="13.5">
      <c r="A61" s="16"/>
      <c r="B61" s="25"/>
      <c r="C61" s="144" t="s">
        <v>53</v>
      </c>
      <c r="D61" s="131" t="s">
        <v>28</v>
      </c>
      <c r="E61" s="2">
        <v>7.5</v>
      </c>
      <c r="F61" s="36">
        <f>E61*F57</f>
        <v>1057.5</v>
      </c>
      <c r="G61" s="7"/>
      <c r="H61" s="7">
        <f>G61*F61</f>
        <v>0</v>
      </c>
      <c r="I61" s="7"/>
      <c r="J61" s="7"/>
      <c r="K61" s="7"/>
      <c r="L61" s="7"/>
      <c r="M61" s="7">
        <f t="shared" si="6"/>
        <v>0</v>
      </c>
      <c r="O61" s="136"/>
    </row>
    <row r="62" spans="1:26" s="142" customFormat="1" ht="13.5">
      <c r="A62" s="16"/>
      <c r="B62" s="2"/>
      <c r="C62" s="144" t="s">
        <v>54</v>
      </c>
      <c r="D62" s="131" t="s">
        <v>28</v>
      </c>
      <c r="E62" s="2">
        <v>0.2</v>
      </c>
      <c r="F62" s="36">
        <f>E62*F57</f>
        <v>28.200000000000003</v>
      </c>
      <c r="G62" s="7"/>
      <c r="H62" s="7">
        <f>G62*F62</f>
        <v>0</v>
      </c>
      <c r="I62" s="7"/>
      <c r="J62" s="7"/>
      <c r="K62" s="7"/>
      <c r="L62" s="7"/>
      <c r="M62" s="7">
        <f t="shared" si="6"/>
        <v>0</v>
      </c>
      <c r="O62" s="136"/>
    </row>
    <row r="63" spans="1:26" s="142" customFormat="1" ht="13.5">
      <c r="A63" s="16"/>
      <c r="B63" s="2"/>
      <c r="C63" s="4" t="s">
        <v>3</v>
      </c>
      <c r="D63" s="5" t="s">
        <v>2</v>
      </c>
      <c r="E63" s="2">
        <v>4.6600000000000003E-2</v>
      </c>
      <c r="F63" s="36">
        <f>E63*F57</f>
        <v>6.5706000000000007</v>
      </c>
      <c r="G63" s="7"/>
      <c r="H63" s="7">
        <f>G63*F63</f>
        <v>0</v>
      </c>
      <c r="I63" s="7"/>
      <c r="J63" s="7"/>
      <c r="K63" s="7"/>
      <c r="L63" s="7"/>
      <c r="M63" s="7">
        <f>L63+J63+H63</f>
        <v>0</v>
      </c>
      <c r="O63" s="136"/>
    </row>
    <row r="64" spans="1:26" s="30" customFormat="1">
      <c r="A64" s="25"/>
      <c r="B64" s="34"/>
      <c r="C64" s="4"/>
      <c r="D64" s="32"/>
      <c r="E64" s="34"/>
      <c r="F64" s="35"/>
      <c r="G64" s="7"/>
      <c r="H64" s="27"/>
      <c r="I64" s="35"/>
      <c r="J64" s="33"/>
      <c r="K64" s="29"/>
      <c r="L64" s="29"/>
      <c r="M64" s="27"/>
    </row>
    <row r="65" spans="1:16" s="149" customFormat="1" ht="27">
      <c r="A65" s="145">
        <v>74</v>
      </c>
      <c r="B65" s="56" t="s">
        <v>72</v>
      </c>
      <c r="C65" s="132" t="s">
        <v>75</v>
      </c>
      <c r="D65" s="17" t="s">
        <v>74</v>
      </c>
      <c r="E65" s="145"/>
      <c r="F65" s="133">
        <v>20</v>
      </c>
      <c r="G65" s="147"/>
      <c r="H65" s="18"/>
      <c r="I65" s="147"/>
      <c r="J65" s="147"/>
      <c r="K65" s="147"/>
      <c r="L65" s="147"/>
      <c r="M65" s="147"/>
      <c r="N65" s="134"/>
      <c r="O65" s="143"/>
      <c r="P65" s="134"/>
    </row>
    <row r="66" spans="1:16" s="150" customFormat="1" ht="15.75">
      <c r="A66" s="148"/>
      <c r="B66" s="3"/>
      <c r="C66" s="4" t="s">
        <v>51</v>
      </c>
      <c r="D66" s="2" t="s">
        <v>27</v>
      </c>
      <c r="E66" s="2">
        <v>1</v>
      </c>
      <c r="F66" s="36">
        <f>E66*F65</f>
        <v>20</v>
      </c>
      <c r="G66" s="7"/>
      <c r="H66" s="7"/>
      <c r="I66" s="7"/>
      <c r="J66" s="7"/>
      <c r="K66" s="7"/>
      <c r="L66" s="7"/>
      <c r="M66" s="7">
        <f>L66+J66+H66</f>
        <v>0</v>
      </c>
      <c r="N66" s="142"/>
      <c r="O66" s="136"/>
      <c r="P66" s="142"/>
    </row>
    <row r="67" spans="1:16" s="155" customFormat="1" ht="13.5">
      <c r="A67" s="151"/>
      <c r="B67" s="25"/>
      <c r="C67" s="4" t="s">
        <v>1</v>
      </c>
      <c r="D67" s="2" t="s">
        <v>2</v>
      </c>
      <c r="E67" s="99">
        <v>0.13</v>
      </c>
      <c r="F67" s="36">
        <f>E67*F65</f>
        <v>2.6</v>
      </c>
      <c r="G67" s="152"/>
      <c r="H67" s="36"/>
      <c r="I67" s="36"/>
      <c r="J67" s="36"/>
      <c r="K67" s="36"/>
      <c r="L67" s="36"/>
      <c r="M67" s="27">
        <f>L67+J67+H67</f>
        <v>0</v>
      </c>
      <c r="N67" s="153"/>
      <c r="O67" s="154"/>
      <c r="P67" s="153"/>
    </row>
    <row r="68" spans="1:16" s="150" customFormat="1" ht="13.5">
      <c r="A68" s="148"/>
      <c r="B68" s="140"/>
      <c r="C68" s="19" t="s">
        <v>73</v>
      </c>
      <c r="D68" s="2" t="s">
        <v>74</v>
      </c>
      <c r="E68" s="2">
        <v>1</v>
      </c>
      <c r="F68" s="36">
        <f>E68*F65</f>
        <v>20</v>
      </c>
      <c r="G68" s="7"/>
      <c r="H68" s="7">
        <f>G68*F68</f>
        <v>0</v>
      </c>
      <c r="I68" s="7"/>
      <c r="J68" s="7"/>
      <c r="K68" s="7"/>
      <c r="L68" s="7"/>
      <c r="M68" s="7">
        <f>L68+J68+H68</f>
        <v>0</v>
      </c>
      <c r="N68" s="142"/>
      <c r="O68" s="136"/>
      <c r="P68" s="142"/>
    </row>
    <row r="69" spans="1:16" s="155" customFormat="1" ht="13.5">
      <c r="A69" s="151"/>
      <c r="B69" s="25"/>
      <c r="C69" s="4" t="s">
        <v>3</v>
      </c>
      <c r="D69" s="5" t="s">
        <v>2</v>
      </c>
      <c r="E69" s="99">
        <v>2.06E-2</v>
      </c>
      <c r="F69" s="36">
        <f>E69*F65</f>
        <v>0.41200000000000003</v>
      </c>
      <c r="G69" s="36"/>
      <c r="H69" s="36">
        <f>G69*F69</f>
        <v>0</v>
      </c>
      <c r="I69" s="36"/>
      <c r="J69" s="36"/>
      <c r="K69" s="36"/>
      <c r="L69" s="36"/>
      <c r="M69" s="27">
        <f>L69+J69+H69</f>
        <v>0</v>
      </c>
      <c r="N69" s="153"/>
      <c r="O69" s="154"/>
      <c r="P69" s="153"/>
    </row>
    <row r="70" spans="1:16" s="158" customFormat="1" ht="13.5">
      <c r="A70" s="156"/>
      <c r="B70" s="157"/>
      <c r="D70" s="159"/>
      <c r="E70" s="160"/>
      <c r="F70" s="161"/>
      <c r="G70" s="162"/>
      <c r="H70" s="162"/>
      <c r="I70" s="162"/>
      <c r="J70" s="162"/>
      <c r="K70" s="162"/>
      <c r="L70" s="162"/>
      <c r="M70" s="162"/>
      <c r="N70" s="163"/>
      <c r="O70" s="163"/>
      <c r="P70" s="163"/>
    </row>
    <row r="71" spans="1:16" s="30" customFormat="1" ht="27">
      <c r="A71" s="1"/>
      <c r="B71" s="1"/>
      <c r="C71" s="1" t="s">
        <v>127</v>
      </c>
      <c r="D71" s="17" t="s">
        <v>70</v>
      </c>
      <c r="E71" s="100"/>
      <c r="F71" s="53">
        <f>(7.4+8.4)*3</f>
        <v>47.400000000000006</v>
      </c>
      <c r="G71" s="18"/>
      <c r="H71" s="18"/>
      <c r="I71" s="18"/>
      <c r="J71" s="18"/>
      <c r="K71" s="18"/>
      <c r="L71" s="18"/>
      <c r="M71" s="18"/>
    </row>
    <row r="72" spans="1:16" s="58" customFormat="1" ht="18" customHeight="1">
      <c r="A72" s="2"/>
      <c r="B72" s="57"/>
      <c r="C72" s="31" t="s">
        <v>0</v>
      </c>
      <c r="D72" s="5" t="s">
        <v>70</v>
      </c>
      <c r="E72" s="34">
        <v>1</v>
      </c>
      <c r="F72" s="35">
        <f>E72*F71</f>
        <v>47.400000000000006</v>
      </c>
      <c r="G72" s="2"/>
      <c r="H72" s="27"/>
      <c r="I72" s="35"/>
      <c r="J72" s="29"/>
      <c r="K72" s="29"/>
      <c r="L72" s="29"/>
      <c r="M72" s="27">
        <f>H72+J72+L72</f>
        <v>0</v>
      </c>
      <c r="O72" s="59"/>
    </row>
    <row r="73" spans="1:16" s="58" customFormat="1" ht="18" customHeight="1">
      <c r="A73" s="2"/>
      <c r="B73" s="57"/>
      <c r="C73" s="31" t="s">
        <v>71</v>
      </c>
      <c r="D73" s="32" t="s">
        <v>70</v>
      </c>
      <c r="E73" s="34">
        <v>1</v>
      </c>
      <c r="F73" s="35">
        <f>F71*E73</f>
        <v>47.400000000000006</v>
      </c>
      <c r="G73" s="2"/>
      <c r="H73" s="27">
        <f>G73*F73</f>
        <v>0</v>
      </c>
      <c r="I73" s="35"/>
      <c r="J73" s="29"/>
      <c r="K73" s="29"/>
      <c r="L73" s="29"/>
      <c r="M73" s="27">
        <f t="shared" ref="M73" si="7">H73+J73+L73</f>
        <v>0</v>
      </c>
    </row>
    <row r="74" spans="1:16" s="8" customFormat="1" ht="13.5">
      <c r="A74" s="2"/>
      <c r="B74" s="3"/>
      <c r="C74" s="4"/>
      <c r="D74" s="5"/>
      <c r="E74" s="6"/>
      <c r="F74" s="6"/>
      <c r="G74" s="7"/>
      <c r="H74" s="7"/>
      <c r="I74" s="7"/>
      <c r="J74" s="7"/>
      <c r="K74" s="7"/>
      <c r="L74" s="7"/>
      <c r="M74" s="7"/>
    </row>
    <row r="75" spans="1:16" s="30" customFormat="1">
      <c r="A75" s="25"/>
      <c r="B75" s="26"/>
      <c r="C75" s="39" t="s">
        <v>56</v>
      </c>
      <c r="D75" s="2"/>
      <c r="E75" s="2"/>
      <c r="F75" s="2"/>
      <c r="G75" s="2"/>
      <c r="H75" s="27"/>
      <c r="I75" s="7"/>
      <c r="J75" s="28"/>
      <c r="K75" s="29"/>
      <c r="L75" s="27"/>
      <c r="M75" s="27"/>
    </row>
    <row r="76" spans="1:16" s="134" customFormat="1" ht="27">
      <c r="A76" s="17">
        <v>52</v>
      </c>
      <c r="B76" s="56" t="s">
        <v>52</v>
      </c>
      <c r="C76" s="132" t="s">
        <v>123</v>
      </c>
      <c r="D76" s="17" t="s">
        <v>26</v>
      </c>
      <c r="E76" s="17"/>
      <c r="F76" s="202">
        <f>(168+6+34+6)*2</f>
        <v>428</v>
      </c>
      <c r="G76" s="18"/>
      <c r="H76" s="18"/>
      <c r="I76" s="18"/>
      <c r="J76" s="18"/>
      <c r="K76" s="18"/>
      <c r="L76" s="18"/>
      <c r="M76" s="18"/>
      <c r="O76" s="143"/>
    </row>
    <row r="77" spans="1:16" s="15" customFormat="1" ht="15" customHeight="1">
      <c r="A77" s="2"/>
      <c r="B77" s="3"/>
      <c r="C77" s="4" t="s">
        <v>0</v>
      </c>
      <c r="D77" s="2" t="s">
        <v>27</v>
      </c>
      <c r="E77" s="5">
        <v>1</v>
      </c>
      <c r="F77" s="6">
        <f>E77*F76</f>
        <v>428</v>
      </c>
      <c r="G77" s="7"/>
      <c r="H77" s="7"/>
      <c r="I77" s="7"/>
      <c r="J77" s="7"/>
      <c r="K77" s="7"/>
      <c r="L77" s="7"/>
      <c r="M77" s="7">
        <f t="shared" ref="M77:M81" si="8">L77+J77+H77</f>
        <v>0</v>
      </c>
    </row>
    <row r="78" spans="1:16" s="15" customFormat="1" ht="15" customHeight="1">
      <c r="A78" s="2"/>
      <c r="B78" s="9"/>
      <c r="C78" s="4" t="s">
        <v>1</v>
      </c>
      <c r="D78" s="5" t="s">
        <v>2</v>
      </c>
      <c r="E78" s="10">
        <v>4.5199999999999997E-2</v>
      </c>
      <c r="F78" s="11">
        <f>E78*F76</f>
        <v>19.345599999999997</v>
      </c>
      <c r="G78" s="7"/>
      <c r="H78" s="7"/>
      <c r="I78" s="7"/>
      <c r="J78" s="7"/>
      <c r="K78" s="7"/>
      <c r="L78" s="7"/>
      <c r="M78" s="7">
        <f t="shared" si="8"/>
        <v>0</v>
      </c>
    </row>
    <row r="79" spans="1:16" s="142" customFormat="1" ht="15.75">
      <c r="A79" s="16"/>
      <c r="B79" s="2"/>
      <c r="C79" s="19" t="s">
        <v>55</v>
      </c>
      <c r="D79" s="2" t="s">
        <v>27</v>
      </c>
      <c r="E79" s="2">
        <v>1.02</v>
      </c>
      <c r="F79" s="36">
        <f>E79*F76</f>
        <v>436.56</v>
      </c>
      <c r="G79" s="7"/>
      <c r="H79" s="7">
        <f>G79*F79</f>
        <v>0</v>
      </c>
      <c r="I79" s="7"/>
      <c r="J79" s="7"/>
      <c r="K79" s="7"/>
      <c r="L79" s="7"/>
      <c r="M79" s="7">
        <f t="shared" si="8"/>
        <v>0</v>
      </c>
      <c r="O79" s="136"/>
    </row>
    <row r="80" spans="1:16" s="142" customFormat="1" ht="13.5">
      <c r="A80" s="16"/>
      <c r="B80" s="25"/>
      <c r="C80" s="144" t="s">
        <v>53</v>
      </c>
      <c r="D80" s="131" t="s">
        <v>28</v>
      </c>
      <c r="E80" s="2">
        <v>6.25</v>
      </c>
      <c r="F80" s="36">
        <f>E80*F76</f>
        <v>2675</v>
      </c>
      <c r="G80" s="7"/>
      <c r="H80" s="7">
        <f>G80*F80</f>
        <v>0</v>
      </c>
      <c r="I80" s="7"/>
      <c r="J80" s="7"/>
      <c r="K80" s="7"/>
      <c r="L80" s="7"/>
      <c r="M80" s="7">
        <f t="shared" si="8"/>
        <v>0</v>
      </c>
      <c r="O80" s="136"/>
    </row>
    <row r="81" spans="1:15" s="142" customFormat="1" ht="13.5">
      <c r="A81" s="16"/>
      <c r="B81" s="2"/>
      <c r="C81" s="144" t="s">
        <v>54</v>
      </c>
      <c r="D81" s="131" t="s">
        <v>28</v>
      </c>
      <c r="E81" s="2">
        <v>0.2</v>
      </c>
      <c r="F81" s="36">
        <f>E81*F76</f>
        <v>85.600000000000009</v>
      </c>
      <c r="G81" s="7"/>
      <c r="H81" s="7">
        <f>G81*F81</f>
        <v>0</v>
      </c>
      <c r="I81" s="7"/>
      <c r="J81" s="7"/>
      <c r="K81" s="7"/>
      <c r="L81" s="7"/>
      <c r="M81" s="7">
        <f t="shared" si="8"/>
        <v>0</v>
      </c>
      <c r="O81" s="136"/>
    </row>
    <row r="82" spans="1:15" s="142" customFormat="1" ht="13.5">
      <c r="A82" s="16"/>
      <c r="B82" s="2"/>
      <c r="C82" s="4" t="s">
        <v>3</v>
      </c>
      <c r="D82" s="5" t="s">
        <v>2</v>
      </c>
      <c r="E82" s="2">
        <v>4.6600000000000003E-2</v>
      </c>
      <c r="F82" s="36">
        <f>E82*F76</f>
        <v>19.944800000000001</v>
      </c>
      <c r="G82" s="7"/>
      <c r="H82" s="7">
        <f>G82*F82</f>
        <v>0</v>
      </c>
      <c r="I82" s="7"/>
      <c r="J82" s="7"/>
      <c r="K82" s="7"/>
      <c r="L82" s="7"/>
      <c r="M82" s="7">
        <f>L82+J82+H82</f>
        <v>0</v>
      </c>
      <c r="O82" s="136"/>
    </row>
    <row r="83" spans="1:15" s="30" customFormat="1">
      <c r="A83" s="25"/>
      <c r="B83" s="34"/>
      <c r="C83" s="4"/>
      <c r="D83" s="32"/>
      <c r="E83" s="34"/>
      <c r="F83" s="35"/>
      <c r="G83" s="7"/>
      <c r="H83" s="27"/>
      <c r="I83" s="35"/>
      <c r="J83" s="33"/>
      <c r="K83" s="29"/>
      <c r="L83" s="29"/>
      <c r="M83" s="27"/>
    </row>
    <row r="84" spans="1:15" s="134" customFormat="1" ht="40.5">
      <c r="A84" s="17">
        <v>52</v>
      </c>
      <c r="B84" s="56" t="s">
        <v>52</v>
      </c>
      <c r="C84" s="132" t="s">
        <v>124</v>
      </c>
      <c r="D84" s="17" t="s">
        <v>78</v>
      </c>
      <c r="E84" s="17"/>
      <c r="F84" s="202">
        <v>159</v>
      </c>
      <c r="G84" s="18"/>
      <c r="H84" s="18"/>
      <c r="I84" s="18"/>
      <c r="J84" s="18"/>
      <c r="K84" s="18"/>
      <c r="L84" s="18"/>
      <c r="M84" s="18"/>
      <c r="O84" s="143"/>
    </row>
    <row r="85" spans="1:15" s="15" customFormat="1" ht="15" customHeight="1">
      <c r="A85" s="2"/>
      <c r="B85" s="3"/>
      <c r="C85" s="4" t="s">
        <v>0</v>
      </c>
      <c r="D85" s="2" t="s">
        <v>27</v>
      </c>
      <c r="E85" s="5">
        <v>1</v>
      </c>
      <c r="F85" s="6">
        <f>E85*F84</f>
        <v>159</v>
      </c>
      <c r="G85" s="7"/>
      <c r="H85" s="7"/>
      <c r="I85" s="7"/>
      <c r="J85" s="7"/>
      <c r="K85" s="7"/>
      <c r="L85" s="7"/>
      <c r="M85" s="7">
        <f t="shared" ref="M85:M89" si="9">L85+J85+H85</f>
        <v>0</v>
      </c>
    </row>
    <row r="86" spans="1:15" s="15" customFormat="1" ht="15" customHeight="1">
      <c r="A86" s="2"/>
      <c r="B86" s="9"/>
      <c r="C86" s="4" t="s">
        <v>1</v>
      </c>
      <c r="D86" s="5" t="s">
        <v>2</v>
      </c>
      <c r="E86" s="10">
        <v>4.5199999999999997E-2</v>
      </c>
      <c r="F86" s="11">
        <f>E86*F84</f>
        <v>7.1867999999999999</v>
      </c>
      <c r="G86" s="7"/>
      <c r="H86" s="7"/>
      <c r="I86" s="7"/>
      <c r="J86" s="7"/>
      <c r="K86" s="7"/>
      <c r="L86" s="7"/>
      <c r="M86" s="7">
        <f t="shared" si="9"/>
        <v>0</v>
      </c>
    </row>
    <row r="87" spans="1:15" s="142" customFormat="1" ht="15.75">
      <c r="A87" s="16"/>
      <c r="B87" s="2"/>
      <c r="C87" s="19" t="s">
        <v>55</v>
      </c>
      <c r="D87" s="2" t="s">
        <v>27</v>
      </c>
      <c r="E87" s="2">
        <v>0.5</v>
      </c>
      <c r="F87" s="36">
        <f>E87*F84</f>
        <v>79.5</v>
      </c>
      <c r="G87" s="7"/>
      <c r="H87" s="7">
        <f>G87*F87</f>
        <v>0</v>
      </c>
      <c r="I87" s="7"/>
      <c r="J87" s="7"/>
      <c r="K87" s="7"/>
      <c r="L87" s="7"/>
      <c r="M87" s="7">
        <f t="shared" si="9"/>
        <v>0</v>
      </c>
      <c r="O87" s="136"/>
    </row>
    <row r="88" spans="1:15" s="142" customFormat="1" ht="13.5">
      <c r="A88" s="16"/>
      <c r="B88" s="25"/>
      <c r="C88" s="144" t="s">
        <v>53</v>
      </c>
      <c r="D88" s="131" t="s">
        <v>28</v>
      </c>
      <c r="E88" s="2">
        <v>4</v>
      </c>
      <c r="F88" s="36">
        <f>E88*F84</f>
        <v>636</v>
      </c>
      <c r="G88" s="7"/>
      <c r="H88" s="7">
        <f>G88*F88</f>
        <v>0</v>
      </c>
      <c r="I88" s="7"/>
      <c r="J88" s="7"/>
      <c r="K88" s="7"/>
      <c r="L88" s="7"/>
      <c r="M88" s="7">
        <f t="shared" si="9"/>
        <v>0</v>
      </c>
      <c r="O88" s="136"/>
    </row>
    <row r="89" spans="1:15" s="142" customFormat="1" ht="13.5">
      <c r="A89" s="16"/>
      <c r="B89" s="2"/>
      <c r="C89" s="144" t="s">
        <v>54</v>
      </c>
      <c r="D89" s="131" t="s">
        <v>28</v>
      </c>
      <c r="E89" s="2">
        <v>0.1</v>
      </c>
      <c r="F89" s="36">
        <f>E89*F84</f>
        <v>15.9</v>
      </c>
      <c r="G89" s="7"/>
      <c r="H89" s="7">
        <f>G89*F89</f>
        <v>0</v>
      </c>
      <c r="I89" s="7"/>
      <c r="J89" s="7"/>
      <c r="K89" s="7"/>
      <c r="L89" s="7"/>
      <c r="M89" s="7">
        <f t="shared" si="9"/>
        <v>0</v>
      </c>
      <c r="O89" s="136"/>
    </row>
    <row r="90" spans="1:15" s="142" customFormat="1" ht="13.5">
      <c r="A90" s="16"/>
      <c r="B90" s="2"/>
      <c r="C90" s="4" t="s">
        <v>3</v>
      </c>
      <c r="D90" s="5" t="s">
        <v>2</v>
      </c>
      <c r="E90" s="2">
        <v>4.6600000000000003E-2</v>
      </c>
      <c r="F90" s="36">
        <f>E90*F84</f>
        <v>7.4094000000000007</v>
      </c>
      <c r="G90" s="7"/>
      <c r="H90" s="7">
        <f>G90*F90</f>
        <v>0</v>
      </c>
      <c r="I90" s="7"/>
      <c r="J90" s="7"/>
      <c r="K90" s="7"/>
      <c r="L90" s="7"/>
      <c r="M90" s="7">
        <f>L90+J90+H90</f>
        <v>0</v>
      </c>
      <c r="O90" s="136"/>
    </row>
    <row r="91" spans="1:15" s="30" customFormat="1">
      <c r="A91" s="25"/>
      <c r="B91" s="34"/>
      <c r="C91" s="4"/>
      <c r="D91" s="32"/>
      <c r="E91" s="34"/>
      <c r="F91" s="35"/>
      <c r="G91" s="7"/>
      <c r="H91" s="27"/>
      <c r="I91" s="35"/>
      <c r="J91" s="33"/>
      <c r="K91" s="29"/>
      <c r="L91" s="29"/>
      <c r="M91" s="27"/>
    </row>
    <row r="92" spans="1:15" s="134" customFormat="1" ht="27">
      <c r="A92" s="17">
        <v>52</v>
      </c>
      <c r="B92" s="56" t="s">
        <v>52</v>
      </c>
      <c r="C92" s="132" t="s">
        <v>125</v>
      </c>
      <c r="D92" s="17" t="s">
        <v>70</v>
      </c>
      <c r="E92" s="17"/>
      <c r="F92" s="202">
        <f>F84+F76</f>
        <v>587</v>
      </c>
      <c r="G92" s="18"/>
      <c r="H92" s="18"/>
      <c r="I92" s="18"/>
      <c r="J92" s="18"/>
      <c r="K92" s="18"/>
      <c r="L92" s="18"/>
      <c r="M92" s="18"/>
      <c r="O92" s="143"/>
    </row>
    <row r="93" spans="1:15" s="15" customFormat="1" ht="15" customHeight="1">
      <c r="A93" s="2"/>
      <c r="B93" s="3"/>
      <c r="C93" s="4" t="s">
        <v>0</v>
      </c>
      <c r="D93" s="2" t="s">
        <v>27</v>
      </c>
      <c r="E93" s="5">
        <v>1</v>
      </c>
      <c r="F93" s="6">
        <f>E93*F92</f>
        <v>587</v>
      </c>
      <c r="G93" s="7"/>
      <c r="H93" s="7"/>
      <c r="I93" s="7"/>
      <c r="J93" s="7"/>
      <c r="K93" s="7"/>
      <c r="L93" s="7"/>
      <c r="M93" s="7">
        <f t="shared" ref="M93:M97" si="10">L93+J93+H93</f>
        <v>0</v>
      </c>
    </row>
    <row r="94" spans="1:15" s="15" customFormat="1" ht="15" customHeight="1">
      <c r="A94" s="2"/>
      <c r="B94" s="9"/>
      <c r="C94" s="4" t="s">
        <v>1</v>
      </c>
      <c r="D94" s="5" t="s">
        <v>2</v>
      </c>
      <c r="E94" s="10">
        <v>4.5199999999999997E-2</v>
      </c>
      <c r="F94" s="11">
        <f>E94*F92</f>
        <v>26.532399999999999</v>
      </c>
      <c r="G94" s="7"/>
      <c r="H94" s="7"/>
      <c r="I94" s="7"/>
      <c r="J94" s="7"/>
      <c r="K94" s="7"/>
      <c r="L94" s="7"/>
      <c r="M94" s="7">
        <f t="shared" si="10"/>
        <v>0</v>
      </c>
    </row>
    <row r="95" spans="1:15" s="142" customFormat="1" ht="15.75">
      <c r="A95" s="16"/>
      <c r="B95" s="2"/>
      <c r="C95" s="19" t="s">
        <v>55</v>
      </c>
      <c r="D95" s="2" t="s">
        <v>27</v>
      </c>
      <c r="E95" s="2">
        <v>8.5000000000000006E-2</v>
      </c>
      <c r="F95" s="36">
        <f>E95*F92</f>
        <v>49.895000000000003</v>
      </c>
      <c r="G95" s="7"/>
      <c r="H95" s="7">
        <f>G95*F95</f>
        <v>0</v>
      </c>
      <c r="I95" s="7"/>
      <c r="J95" s="7"/>
      <c r="K95" s="7"/>
      <c r="L95" s="7"/>
      <c r="M95" s="7">
        <f t="shared" si="10"/>
        <v>0</v>
      </c>
      <c r="O95" s="136"/>
    </row>
    <row r="96" spans="1:15" s="142" customFormat="1" ht="13.5">
      <c r="A96" s="16"/>
      <c r="B96" s="25"/>
      <c r="C96" s="144" t="s">
        <v>53</v>
      </c>
      <c r="D96" s="131" t="s">
        <v>28</v>
      </c>
      <c r="E96" s="2">
        <f>E95*6.25</f>
        <v>0.53125</v>
      </c>
      <c r="F96" s="36">
        <f>E96*F92</f>
        <v>311.84375</v>
      </c>
      <c r="G96" s="7"/>
      <c r="H96" s="7">
        <f>G96*F96</f>
        <v>0</v>
      </c>
      <c r="I96" s="7"/>
      <c r="J96" s="7"/>
      <c r="K96" s="7"/>
      <c r="L96" s="7"/>
      <c r="M96" s="7">
        <f t="shared" si="10"/>
        <v>0</v>
      </c>
      <c r="O96" s="136"/>
    </row>
    <row r="97" spans="1:15" s="142" customFormat="1" ht="13.5">
      <c r="A97" s="16"/>
      <c r="B97" s="2"/>
      <c r="C97" s="144" t="s">
        <v>54</v>
      </c>
      <c r="D97" s="131" t="s">
        <v>28</v>
      </c>
      <c r="E97" s="2">
        <v>0.01</v>
      </c>
      <c r="F97" s="36">
        <f>E97*F92</f>
        <v>5.87</v>
      </c>
      <c r="G97" s="7"/>
      <c r="H97" s="7">
        <f>G97*F97</f>
        <v>0</v>
      </c>
      <c r="I97" s="7"/>
      <c r="J97" s="7"/>
      <c r="K97" s="7"/>
      <c r="L97" s="7"/>
      <c r="M97" s="7">
        <f t="shared" si="10"/>
        <v>0</v>
      </c>
      <c r="O97" s="136"/>
    </row>
    <row r="98" spans="1:15" s="142" customFormat="1" ht="13.5">
      <c r="A98" s="16"/>
      <c r="B98" s="2"/>
      <c r="C98" s="4" t="s">
        <v>3</v>
      </c>
      <c r="D98" s="5" t="s">
        <v>2</v>
      </c>
      <c r="E98" s="2">
        <v>4.6600000000000003E-2</v>
      </c>
      <c r="F98" s="36">
        <f>E98*F92</f>
        <v>27.354200000000002</v>
      </c>
      <c r="G98" s="7"/>
      <c r="H98" s="7">
        <f>G98*F98</f>
        <v>0</v>
      </c>
      <c r="I98" s="7"/>
      <c r="J98" s="7"/>
      <c r="K98" s="7"/>
      <c r="L98" s="7"/>
      <c r="M98" s="7">
        <f>L98+J98+H98</f>
        <v>0</v>
      </c>
      <c r="O98" s="136"/>
    </row>
    <row r="99" spans="1:15" s="30" customFormat="1">
      <c r="A99" s="25"/>
      <c r="B99" s="34"/>
      <c r="C99" s="4"/>
      <c r="D99" s="32"/>
      <c r="E99" s="34"/>
      <c r="F99" s="35"/>
      <c r="G99" s="7"/>
      <c r="H99" s="27"/>
      <c r="I99" s="35"/>
      <c r="J99" s="33"/>
      <c r="K99" s="29"/>
      <c r="L99" s="29"/>
      <c r="M99" s="27"/>
    </row>
    <row r="100" spans="1:15" s="134" customFormat="1" ht="27">
      <c r="A100" s="17">
        <v>52</v>
      </c>
      <c r="B100" s="56" t="s">
        <v>52</v>
      </c>
      <c r="C100" s="132" t="s">
        <v>135</v>
      </c>
      <c r="D100" s="17" t="s">
        <v>26</v>
      </c>
      <c r="E100" s="17"/>
      <c r="F100" s="133">
        <f>453*2</f>
        <v>906</v>
      </c>
      <c r="G100" s="18"/>
      <c r="H100" s="18"/>
      <c r="I100" s="18"/>
      <c r="J100" s="18"/>
      <c r="K100" s="18"/>
      <c r="L100" s="18"/>
      <c r="M100" s="18"/>
      <c r="O100" s="143"/>
    </row>
    <row r="101" spans="1:15" s="15" customFormat="1" ht="15" customHeight="1">
      <c r="A101" s="2"/>
      <c r="B101" s="3"/>
      <c r="C101" s="4" t="s">
        <v>0</v>
      </c>
      <c r="D101" s="2" t="s">
        <v>27</v>
      </c>
      <c r="E101" s="5">
        <v>1</v>
      </c>
      <c r="F101" s="6">
        <f>E101*F100</f>
        <v>906</v>
      </c>
      <c r="G101" s="7"/>
      <c r="H101" s="7"/>
      <c r="I101" s="7"/>
      <c r="J101" s="7"/>
      <c r="K101" s="7"/>
      <c r="L101" s="7"/>
      <c r="M101" s="7">
        <f t="shared" ref="M101:M104" si="11">L101+J101+H101</f>
        <v>0</v>
      </c>
    </row>
    <row r="102" spans="1:15" s="15" customFormat="1" ht="15" customHeight="1">
      <c r="A102" s="2"/>
      <c r="B102" s="9"/>
      <c r="C102" s="4" t="s">
        <v>1</v>
      </c>
      <c r="D102" s="5" t="s">
        <v>2</v>
      </c>
      <c r="E102" s="10">
        <v>4.5199999999999997E-2</v>
      </c>
      <c r="F102" s="11">
        <f>E102*F100</f>
        <v>40.9512</v>
      </c>
      <c r="G102" s="7"/>
      <c r="H102" s="7"/>
      <c r="I102" s="7"/>
      <c r="J102" s="7"/>
      <c r="K102" s="7"/>
      <c r="L102" s="7"/>
      <c r="M102" s="7">
        <f t="shared" si="11"/>
        <v>0</v>
      </c>
    </row>
    <row r="103" spans="1:15" s="142" customFormat="1" ht="15.75">
      <c r="A103" s="16"/>
      <c r="B103" s="2"/>
      <c r="C103" s="19" t="s">
        <v>57</v>
      </c>
      <c r="D103" s="2" t="s">
        <v>27</v>
      </c>
      <c r="E103" s="2">
        <v>1.02</v>
      </c>
      <c r="F103" s="36">
        <f>E103*F100</f>
        <v>924.12</v>
      </c>
      <c r="G103" s="7"/>
      <c r="H103" s="7">
        <f>G103*F103</f>
        <v>0</v>
      </c>
      <c r="I103" s="7"/>
      <c r="J103" s="7"/>
      <c r="K103" s="7"/>
      <c r="L103" s="7"/>
      <c r="M103" s="7">
        <f t="shared" si="11"/>
        <v>0</v>
      </c>
      <c r="O103" s="136"/>
    </row>
    <row r="104" spans="1:15" s="142" customFormat="1" ht="13.5">
      <c r="A104" s="16"/>
      <c r="B104" s="25"/>
      <c r="C104" s="144" t="s">
        <v>58</v>
      </c>
      <c r="D104" s="131" t="s">
        <v>28</v>
      </c>
      <c r="E104" s="2">
        <v>1.02</v>
      </c>
      <c r="F104" s="36">
        <f>E104*F100</f>
        <v>924.12</v>
      </c>
      <c r="G104" s="7"/>
      <c r="H104" s="7">
        <f>G104*F104</f>
        <v>0</v>
      </c>
      <c r="I104" s="7"/>
      <c r="J104" s="7"/>
      <c r="K104" s="7"/>
      <c r="L104" s="7"/>
      <c r="M104" s="7">
        <f t="shared" si="11"/>
        <v>0</v>
      </c>
      <c r="O104" s="136"/>
    </row>
    <row r="105" spans="1:15" s="142" customFormat="1" ht="13.5">
      <c r="A105" s="16"/>
      <c r="B105" s="2"/>
      <c r="C105" s="4" t="s">
        <v>3</v>
      </c>
      <c r="D105" s="5" t="s">
        <v>2</v>
      </c>
      <c r="E105" s="2">
        <v>4.6600000000000003E-2</v>
      </c>
      <c r="F105" s="36">
        <f>E105*F100</f>
        <v>42.2196</v>
      </c>
      <c r="G105" s="7"/>
      <c r="H105" s="7">
        <f>G105*F105</f>
        <v>0</v>
      </c>
      <c r="I105" s="7"/>
      <c r="J105" s="7"/>
      <c r="K105" s="7"/>
      <c r="L105" s="7"/>
      <c r="M105" s="7">
        <f>L105+J105+H105</f>
        <v>0</v>
      </c>
      <c r="O105" s="136"/>
    </row>
    <row r="106" spans="1:15" s="24" customFormat="1" ht="13.5">
      <c r="A106" s="20"/>
      <c r="B106" s="21"/>
      <c r="C106" s="19"/>
      <c r="D106" s="2"/>
      <c r="E106" s="22"/>
      <c r="F106" s="23"/>
      <c r="G106" s="2"/>
      <c r="H106" s="7"/>
      <c r="I106" s="23"/>
      <c r="J106" s="22"/>
      <c r="K106" s="20"/>
      <c r="L106" s="20"/>
      <c r="M106" s="7"/>
    </row>
    <row r="107" spans="1:15" s="134" customFormat="1" ht="27">
      <c r="A107" s="17">
        <v>53</v>
      </c>
      <c r="B107" s="56" t="s">
        <v>52</v>
      </c>
      <c r="C107" s="132" t="s">
        <v>134</v>
      </c>
      <c r="D107" s="17" t="s">
        <v>70</v>
      </c>
      <c r="E107" s="17"/>
      <c r="F107" s="133">
        <f>453*2</f>
        <v>906</v>
      </c>
      <c r="G107" s="18"/>
      <c r="H107" s="18"/>
      <c r="I107" s="18"/>
      <c r="J107" s="18"/>
      <c r="K107" s="18"/>
      <c r="L107" s="18"/>
      <c r="M107" s="18"/>
      <c r="O107" s="143"/>
    </row>
    <row r="108" spans="1:15" s="15" customFormat="1" ht="15" customHeight="1">
      <c r="A108" s="2"/>
      <c r="B108" s="3"/>
      <c r="C108" s="4" t="s">
        <v>0</v>
      </c>
      <c r="D108" s="2" t="s">
        <v>27</v>
      </c>
      <c r="E108" s="5">
        <v>1</v>
      </c>
      <c r="F108" s="6">
        <f>E108*F107</f>
        <v>906</v>
      </c>
      <c r="G108" s="7"/>
      <c r="H108" s="7"/>
      <c r="I108" s="7"/>
      <c r="J108" s="7"/>
      <c r="K108" s="7"/>
      <c r="L108" s="7"/>
      <c r="M108" s="7">
        <f t="shared" ref="M108:M110" si="12">L108+J108+H108</f>
        <v>0</v>
      </c>
    </row>
    <row r="109" spans="1:15" s="15" customFormat="1" ht="15" customHeight="1">
      <c r="A109" s="2"/>
      <c r="B109" s="9"/>
      <c r="C109" s="4" t="s">
        <v>1</v>
      </c>
      <c r="D109" s="5" t="s">
        <v>2</v>
      </c>
      <c r="E109" s="10">
        <v>4.5199999999999997E-2</v>
      </c>
      <c r="F109" s="11">
        <f>E109*F107</f>
        <v>40.9512</v>
      </c>
      <c r="G109" s="7"/>
      <c r="H109" s="7"/>
      <c r="I109" s="7"/>
      <c r="J109" s="7"/>
      <c r="K109" s="7"/>
      <c r="L109" s="7"/>
      <c r="M109" s="7">
        <f t="shared" si="12"/>
        <v>0</v>
      </c>
    </row>
    <row r="110" spans="1:15" s="142" customFormat="1" ht="13.5">
      <c r="A110" s="16"/>
      <c r="B110" s="2"/>
      <c r="C110" s="19" t="s">
        <v>136</v>
      </c>
      <c r="D110" s="2" t="s">
        <v>70</v>
      </c>
      <c r="E110" s="2">
        <v>1.02</v>
      </c>
      <c r="F110" s="36">
        <f>E110*F107</f>
        <v>924.12</v>
      </c>
      <c r="G110" s="7"/>
      <c r="H110" s="7">
        <f>G110*F110</f>
        <v>0</v>
      </c>
      <c r="I110" s="7"/>
      <c r="J110" s="7"/>
      <c r="K110" s="7"/>
      <c r="L110" s="7"/>
      <c r="M110" s="7">
        <f t="shared" si="12"/>
        <v>0</v>
      </c>
      <c r="O110" s="136"/>
    </row>
    <row r="111" spans="1:15" s="142" customFormat="1" ht="13.5">
      <c r="A111" s="16"/>
      <c r="B111" s="2"/>
      <c r="C111" s="4" t="s">
        <v>3</v>
      </c>
      <c r="D111" s="5" t="s">
        <v>2</v>
      </c>
      <c r="E111" s="2">
        <v>4.6600000000000003E-2</v>
      </c>
      <c r="F111" s="36">
        <f>E111*F107</f>
        <v>42.2196</v>
      </c>
      <c r="G111" s="7"/>
      <c r="H111" s="7">
        <f>G111*F111</f>
        <v>0</v>
      </c>
      <c r="I111" s="7"/>
      <c r="J111" s="7"/>
      <c r="K111" s="7"/>
      <c r="L111" s="7"/>
      <c r="M111" s="7">
        <f>L111+J111+H111</f>
        <v>0</v>
      </c>
      <c r="O111" s="136"/>
    </row>
    <row r="112" spans="1:15" s="24" customFormat="1" ht="13.5">
      <c r="A112" s="20"/>
      <c r="B112" s="21"/>
      <c r="C112" s="19"/>
      <c r="D112" s="2"/>
      <c r="E112" s="22"/>
      <c r="F112" s="23"/>
      <c r="G112" s="2"/>
      <c r="H112" s="7"/>
      <c r="I112" s="23"/>
      <c r="J112" s="22"/>
      <c r="K112" s="20"/>
      <c r="L112" s="20"/>
      <c r="M112" s="7"/>
    </row>
    <row r="113" spans="1:25" s="24" customFormat="1" ht="13.5">
      <c r="A113" s="20"/>
      <c r="B113" s="21"/>
      <c r="C113" s="39" t="s">
        <v>59</v>
      </c>
      <c r="D113" s="2"/>
      <c r="E113" s="22"/>
      <c r="F113" s="23"/>
      <c r="G113" s="2"/>
      <c r="H113" s="7"/>
      <c r="I113" s="23"/>
      <c r="J113" s="22"/>
      <c r="K113" s="20"/>
      <c r="L113" s="20"/>
      <c r="M113" s="7"/>
    </row>
    <row r="114" spans="1:25" s="134" customFormat="1" ht="27">
      <c r="A114" s="145"/>
      <c r="B114" s="146"/>
      <c r="C114" s="132" t="s">
        <v>60</v>
      </c>
      <c r="D114" s="17" t="s">
        <v>26</v>
      </c>
      <c r="E114" s="146"/>
      <c r="F114" s="202">
        <f>F100+F84+F76</f>
        <v>1493</v>
      </c>
      <c r="G114" s="147"/>
      <c r="H114" s="18"/>
      <c r="I114" s="147"/>
      <c r="J114" s="147"/>
      <c r="K114" s="147"/>
      <c r="L114" s="147"/>
      <c r="M114" s="147"/>
      <c r="O114" s="138"/>
    </row>
    <row r="115" spans="1:25" s="15" customFormat="1" ht="15" customHeight="1">
      <c r="A115" s="2"/>
      <c r="B115" s="3" t="s">
        <v>35</v>
      </c>
      <c r="C115" s="4" t="s">
        <v>0</v>
      </c>
      <c r="D115" s="2" t="s">
        <v>27</v>
      </c>
      <c r="E115" s="5">
        <v>1</v>
      </c>
      <c r="F115" s="6">
        <f>E115*F114</f>
        <v>1493</v>
      </c>
      <c r="G115" s="7"/>
      <c r="H115" s="7"/>
      <c r="I115" s="7"/>
      <c r="J115" s="7"/>
      <c r="K115" s="7"/>
      <c r="L115" s="7"/>
      <c r="M115" s="7">
        <f t="shared" ref="M115:M124" si="13">L115+J115+H115</f>
        <v>0</v>
      </c>
    </row>
    <row r="116" spans="1:25" s="130" customFormat="1" ht="15.75">
      <c r="A116" s="148"/>
      <c r="B116" s="141"/>
      <c r="C116" s="19" t="s">
        <v>61</v>
      </c>
      <c r="D116" s="2" t="s">
        <v>27</v>
      </c>
      <c r="E116" s="2">
        <v>1.07</v>
      </c>
      <c r="F116" s="36">
        <f>E116*F114</f>
        <v>1597.51</v>
      </c>
      <c r="G116" s="7"/>
      <c r="H116" s="7">
        <f t="shared" ref="H116:H124" si="14">G116*F116</f>
        <v>0</v>
      </c>
      <c r="I116" s="7"/>
      <c r="J116" s="7"/>
      <c r="K116" s="7"/>
      <c r="L116" s="7"/>
      <c r="M116" s="7">
        <f t="shared" si="13"/>
        <v>0</v>
      </c>
      <c r="O116" s="139"/>
    </row>
    <row r="117" spans="1:25" s="130" customFormat="1">
      <c r="A117" s="148"/>
      <c r="B117" s="141"/>
      <c r="C117" s="19" t="s">
        <v>62</v>
      </c>
      <c r="D117" s="2" t="s">
        <v>25</v>
      </c>
      <c r="E117" s="2">
        <v>0.25</v>
      </c>
      <c r="F117" s="36">
        <f>E117*F114</f>
        <v>373.25</v>
      </c>
      <c r="G117" s="7"/>
      <c r="H117" s="7">
        <f t="shared" si="14"/>
        <v>0</v>
      </c>
      <c r="I117" s="7"/>
      <c r="J117" s="7"/>
      <c r="K117" s="7"/>
      <c r="L117" s="7"/>
      <c r="M117" s="7">
        <f t="shared" si="13"/>
        <v>0</v>
      </c>
      <c r="O117" s="139"/>
    </row>
    <row r="118" spans="1:25" s="130" customFormat="1">
      <c r="A118" s="148"/>
      <c r="B118" s="141"/>
      <c r="C118" s="19" t="s">
        <v>63</v>
      </c>
      <c r="D118" s="2" t="s">
        <v>25</v>
      </c>
      <c r="E118" s="2">
        <v>1.5</v>
      </c>
      <c r="F118" s="36">
        <f>E118*F114</f>
        <v>2239.5</v>
      </c>
      <c r="G118" s="7"/>
      <c r="H118" s="7">
        <f t="shared" si="14"/>
        <v>0</v>
      </c>
      <c r="I118" s="7"/>
      <c r="J118" s="7"/>
      <c r="K118" s="7"/>
      <c r="L118" s="7"/>
      <c r="M118" s="7">
        <f t="shared" si="13"/>
        <v>0</v>
      </c>
      <c r="O118" s="139"/>
    </row>
    <row r="119" spans="1:25" s="130" customFormat="1">
      <c r="A119" s="148"/>
      <c r="B119" s="141"/>
      <c r="C119" s="19" t="s">
        <v>64</v>
      </c>
      <c r="D119" s="2" t="s">
        <v>25</v>
      </c>
      <c r="E119" s="2">
        <v>1.5</v>
      </c>
      <c r="F119" s="36">
        <f>E119*F114</f>
        <v>2239.5</v>
      </c>
      <c r="G119" s="7"/>
      <c r="H119" s="7">
        <f t="shared" si="14"/>
        <v>0</v>
      </c>
      <c r="I119" s="7"/>
      <c r="J119" s="7"/>
      <c r="K119" s="7"/>
      <c r="L119" s="7"/>
      <c r="M119" s="7">
        <f t="shared" si="13"/>
        <v>0</v>
      </c>
      <c r="O119" s="139"/>
    </row>
    <row r="120" spans="1:25" s="130" customFormat="1">
      <c r="A120" s="148"/>
      <c r="B120" s="141"/>
      <c r="C120" s="19" t="s">
        <v>65</v>
      </c>
      <c r="D120" s="2" t="s">
        <v>25</v>
      </c>
      <c r="E120" s="2">
        <v>0.75</v>
      </c>
      <c r="F120" s="36">
        <f>E120*F114</f>
        <v>1119.75</v>
      </c>
      <c r="G120" s="7"/>
      <c r="H120" s="7">
        <f t="shared" si="14"/>
        <v>0</v>
      </c>
      <c r="I120" s="7"/>
      <c r="J120" s="7"/>
      <c r="K120" s="7"/>
      <c r="L120" s="7"/>
      <c r="M120" s="7">
        <f t="shared" si="13"/>
        <v>0</v>
      </c>
      <c r="O120" s="139"/>
    </row>
    <row r="121" spans="1:25" s="130" customFormat="1">
      <c r="A121" s="148"/>
      <c r="B121" s="141"/>
      <c r="C121" s="19" t="s">
        <v>66</v>
      </c>
      <c r="D121" s="2" t="s">
        <v>25</v>
      </c>
      <c r="E121" s="2">
        <v>0.75</v>
      </c>
      <c r="F121" s="36">
        <f>E121*F114</f>
        <v>1119.75</v>
      </c>
      <c r="G121" s="7"/>
      <c r="H121" s="7">
        <f t="shared" si="14"/>
        <v>0</v>
      </c>
      <c r="I121" s="7"/>
      <c r="J121" s="7"/>
      <c r="K121" s="7"/>
      <c r="L121" s="7"/>
      <c r="M121" s="7">
        <f t="shared" si="13"/>
        <v>0</v>
      </c>
      <c r="O121" s="139"/>
    </row>
    <row r="122" spans="1:25" s="130" customFormat="1">
      <c r="A122" s="148"/>
      <c r="B122" s="141"/>
      <c r="C122" s="19" t="s">
        <v>67</v>
      </c>
      <c r="D122" s="2" t="s">
        <v>25</v>
      </c>
      <c r="E122" s="2">
        <v>0.3</v>
      </c>
      <c r="F122" s="36">
        <f>E122*F114</f>
        <v>447.9</v>
      </c>
      <c r="G122" s="7"/>
      <c r="H122" s="7">
        <f t="shared" si="14"/>
        <v>0</v>
      </c>
      <c r="I122" s="7"/>
      <c r="J122" s="7"/>
      <c r="K122" s="7"/>
      <c r="L122" s="7"/>
      <c r="M122" s="7">
        <f t="shared" si="13"/>
        <v>0</v>
      </c>
      <c r="O122" s="139"/>
    </row>
    <row r="123" spans="1:25" s="130" customFormat="1">
      <c r="A123" s="148"/>
      <c r="B123" s="141"/>
      <c r="C123" s="19" t="s">
        <v>68</v>
      </c>
      <c r="D123" s="2" t="s">
        <v>25</v>
      </c>
      <c r="E123" s="2">
        <v>0.69</v>
      </c>
      <c r="F123" s="36">
        <f>E123*F114</f>
        <v>1030.1699999999998</v>
      </c>
      <c r="G123" s="7"/>
      <c r="H123" s="7">
        <f t="shared" si="14"/>
        <v>0</v>
      </c>
      <c r="I123" s="7"/>
      <c r="J123" s="7"/>
      <c r="K123" s="7"/>
      <c r="L123" s="7"/>
      <c r="M123" s="7">
        <f t="shared" si="13"/>
        <v>0</v>
      </c>
      <c r="O123" s="139"/>
    </row>
    <row r="124" spans="1:25" s="130" customFormat="1">
      <c r="A124" s="148"/>
      <c r="B124" s="141"/>
      <c r="C124" s="19" t="s">
        <v>69</v>
      </c>
      <c r="D124" s="2" t="s">
        <v>25</v>
      </c>
      <c r="E124" s="2">
        <v>0.6</v>
      </c>
      <c r="F124" s="36">
        <f>E124*F114</f>
        <v>895.8</v>
      </c>
      <c r="G124" s="7"/>
      <c r="H124" s="7">
        <f t="shared" si="14"/>
        <v>0</v>
      </c>
      <c r="I124" s="7"/>
      <c r="J124" s="7"/>
      <c r="K124" s="7"/>
      <c r="L124" s="7"/>
      <c r="M124" s="7">
        <f t="shared" si="13"/>
        <v>0</v>
      </c>
      <c r="O124" s="139"/>
    </row>
    <row r="125" spans="1:25" s="130" customFormat="1">
      <c r="A125" s="148"/>
      <c r="B125" s="141"/>
      <c r="C125" s="19"/>
      <c r="D125" s="2"/>
      <c r="E125" s="41"/>
      <c r="F125" s="36"/>
      <c r="G125" s="7"/>
      <c r="H125" s="7"/>
      <c r="I125" s="7"/>
      <c r="J125" s="7"/>
      <c r="K125" s="7"/>
      <c r="L125" s="7"/>
      <c r="M125" s="7"/>
      <c r="O125" s="139"/>
    </row>
    <row r="126" spans="1:25" s="58" customFormat="1" ht="39" customHeight="1">
      <c r="A126" s="173"/>
      <c r="B126" s="174"/>
      <c r="C126" s="173" t="s">
        <v>86</v>
      </c>
      <c r="D126" s="175" t="s">
        <v>70</v>
      </c>
      <c r="E126" s="176"/>
      <c r="F126" s="177">
        <v>400</v>
      </c>
      <c r="G126" s="178"/>
      <c r="H126" s="178"/>
      <c r="I126" s="178"/>
      <c r="J126" s="178"/>
      <c r="K126" s="178"/>
      <c r="L126" s="178"/>
      <c r="M126" s="178"/>
      <c r="N126" s="12"/>
    </row>
    <row r="127" spans="1:25" s="13" customFormat="1" ht="15.75">
      <c r="A127" s="2"/>
      <c r="B127" s="9"/>
      <c r="C127" s="4" t="s">
        <v>0</v>
      </c>
      <c r="D127" s="106" t="s">
        <v>87</v>
      </c>
      <c r="E127" s="107"/>
      <c r="F127" s="108">
        <v>1</v>
      </c>
      <c r="G127" s="108"/>
      <c r="H127" s="109"/>
      <c r="I127" s="108"/>
      <c r="J127" s="108"/>
      <c r="K127" s="108"/>
      <c r="L127" s="108"/>
      <c r="M127" s="108">
        <f t="shared" ref="M127:M128" si="15">L127+J127+H127</f>
        <v>0</v>
      </c>
      <c r="N127" s="12"/>
      <c r="O127" s="14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s="58" customFormat="1" ht="18" customHeight="1">
      <c r="A128" s="16"/>
      <c r="B128" s="57"/>
      <c r="C128" s="179" t="s">
        <v>88</v>
      </c>
      <c r="D128" s="180" t="s">
        <v>70</v>
      </c>
      <c r="E128" s="181"/>
      <c r="F128" s="182">
        <f>F126</f>
        <v>400</v>
      </c>
      <c r="G128" s="183"/>
      <c r="H128" s="109">
        <f t="shared" ref="H128" si="16">G128*F128</f>
        <v>0</v>
      </c>
      <c r="I128" s="7"/>
      <c r="J128" s="7"/>
      <c r="K128" s="7"/>
      <c r="L128" s="7"/>
      <c r="M128" s="108">
        <f t="shared" si="15"/>
        <v>0</v>
      </c>
      <c r="N128" s="12"/>
    </row>
    <row r="129" spans="1:25" ht="27">
      <c r="A129" s="173"/>
      <c r="B129" s="174"/>
      <c r="C129" s="173" t="s">
        <v>89</v>
      </c>
      <c r="D129" s="175" t="s">
        <v>87</v>
      </c>
      <c r="E129" s="184"/>
      <c r="F129" s="184">
        <v>50</v>
      </c>
      <c r="G129" s="178"/>
      <c r="H129" s="185"/>
      <c r="I129" s="186"/>
      <c r="J129" s="187"/>
      <c r="K129" s="188"/>
      <c r="L129" s="188"/>
      <c r="M129" s="189"/>
      <c r="N129" s="12"/>
    </row>
    <row r="130" spans="1:25" s="13" customFormat="1" ht="15.75">
      <c r="A130" s="2"/>
      <c r="B130" s="9"/>
      <c r="C130" s="4" t="s">
        <v>0</v>
      </c>
      <c r="D130" s="106" t="s">
        <v>87</v>
      </c>
      <c r="E130" s="107">
        <v>1</v>
      </c>
      <c r="F130" s="108">
        <f>E130*F129</f>
        <v>50</v>
      </c>
      <c r="G130" s="108"/>
      <c r="H130" s="109"/>
      <c r="I130" s="108"/>
      <c r="J130" s="108"/>
      <c r="K130" s="108"/>
      <c r="L130" s="108"/>
      <c r="M130" s="108">
        <f t="shared" ref="M130:M136" si="17">L130+J130+H130</f>
        <v>0</v>
      </c>
      <c r="N130" s="12"/>
      <c r="O130" s="14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s="123" customFormat="1" ht="28.5">
      <c r="A131" s="16"/>
      <c r="B131" s="2"/>
      <c r="C131" s="207" t="s">
        <v>90</v>
      </c>
      <c r="D131" s="191" t="s">
        <v>74</v>
      </c>
      <c r="E131" s="192"/>
      <c r="F131" s="193">
        <v>1</v>
      </c>
      <c r="G131" s="194"/>
      <c r="H131" s="109">
        <f t="shared" ref="H131:H136" si="18">G131*F131</f>
        <v>0</v>
      </c>
      <c r="I131" s="7"/>
      <c r="J131" s="7"/>
      <c r="K131" s="7"/>
      <c r="L131" s="7"/>
      <c r="M131" s="108">
        <f t="shared" si="17"/>
        <v>0</v>
      </c>
      <c r="N131" s="12"/>
    </row>
    <row r="132" spans="1:25" s="123" customFormat="1" ht="18" customHeight="1">
      <c r="A132" s="16"/>
      <c r="B132" s="2"/>
      <c r="C132" s="190" t="s">
        <v>91</v>
      </c>
      <c r="D132" s="191" t="s">
        <v>74</v>
      </c>
      <c r="E132" s="192"/>
      <c r="F132" s="193">
        <v>50</v>
      </c>
      <c r="G132" s="194"/>
      <c r="H132" s="109">
        <f t="shared" si="18"/>
        <v>0</v>
      </c>
      <c r="I132" s="7"/>
      <c r="J132" s="7"/>
      <c r="K132" s="7"/>
      <c r="L132" s="7"/>
      <c r="M132" s="108">
        <f t="shared" si="17"/>
        <v>0</v>
      </c>
      <c r="N132" s="12"/>
    </row>
    <row r="133" spans="1:25" s="123" customFormat="1" ht="18" customHeight="1">
      <c r="A133" s="16"/>
      <c r="B133" s="2"/>
      <c r="C133" s="190" t="s">
        <v>92</v>
      </c>
      <c r="D133" s="191" t="s">
        <v>74</v>
      </c>
      <c r="E133" s="192"/>
      <c r="F133" s="193">
        <v>2</v>
      </c>
      <c r="G133" s="194"/>
      <c r="H133" s="109">
        <f t="shared" si="18"/>
        <v>0</v>
      </c>
      <c r="I133" s="7"/>
      <c r="J133" s="7"/>
      <c r="K133" s="7"/>
      <c r="L133" s="7"/>
      <c r="M133" s="108">
        <f t="shared" si="17"/>
        <v>0</v>
      </c>
      <c r="N133" s="12"/>
    </row>
    <row r="134" spans="1:25" s="123" customFormat="1" ht="18" customHeight="1">
      <c r="A134" s="16"/>
      <c r="B134" s="2"/>
      <c r="C134" s="190" t="s">
        <v>93</v>
      </c>
      <c r="D134" s="191" t="s">
        <v>74</v>
      </c>
      <c r="E134" s="192"/>
      <c r="F134" s="193">
        <v>6</v>
      </c>
      <c r="G134" s="194"/>
      <c r="H134" s="109">
        <f t="shared" si="18"/>
        <v>0</v>
      </c>
      <c r="I134" s="7"/>
      <c r="J134" s="7"/>
      <c r="K134" s="7"/>
      <c r="L134" s="7"/>
      <c r="M134" s="108">
        <f t="shared" si="17"/>
        <v>0</v>
      </c>
      <c r="N134" s="12"/>
    </row>
    <row r="135" spans="1:25" s="123" customFormat="1" ht="18" customHeight="1">
      <c r="A135" s="16"/>
      <c r="B135" s="2"/>
      <c r="C135" s="190" t="s">
        <v>94</v>
      </c>
      <c r="D135" s="191" t="s">
        <v>74</v>
      </c>
      <c r="E135" s="192"/>
      <c r="F135" s="193">
        <v>1</v>
      </c>
      <c r="G135" s="194"/>
      <c r="H135" s="109">
        <f t="shared" si="18"/>
        <v>0</v>
      </c>
      <c r="I135" s="7"/>
      <c r="J135" s="7"/>
      <c r="K135" s="7"/>
      <c r="L135" s="7"/>
      <c r="M135" s="108">
        <f t="shared" si="17"/>
        <v>0</v>
      </c>
      <c r="N135" s="12"/>
    </row>
    <row r="136" spans="1:25" s="123" customFormat="1" ht="18" customHeight="1">
      <c r="A136" s="16"/>
      <c r="B136" s="2"/>
      <c r="C136" s="190" t="s">
        <v>95</v>
      </c>
      <c r="D136" s="191" t="s">
        <v>74</v>
      </c>
      <c r="E136" s="192"/>
      <c r="F136" s="193">
        <v>6</v>
      </c>
      <c r="G136" s="194"/>
      <c r="H136" s="109">
        <f t="shared" si="18"/>
        <v>0</v>
      </c>
      <c r="I136" s="7"/>
      <c r="J136" s="7"/>
      <c r="K136" s="7"/>
      <c r="L136" s="7"/>
      <c r="M136" s="108">
        <f t="shared" si="17"/>
        <v>0</v>
      </c>
      <c r="N136" s="12"/>
    </row>
    <row r="137" spans="1:25" s="123" customFormat="1" ht="18" customHeight="1">
      <c r="A137" s="16"/>
      <c r="B137" s="2"/>
      <c r="C137" s="4"/>
      <c r="D137" s="5"/>
      <c r="E137" s="192"/>
      <c r="F137" s="192"/>
      <c r="G137" s="183"/>
      <c r="H137" s="195"/>
      <c r="I137" s="196"/>
      <c r="J137" s="196"/>
      <c r="K137" s="196"/>
      <c r="L137" s="196"/>
      <c r="M137" s="197"/>
      <c r="N137" s="12"/>
    </row>
    <row r="138" spans="1:25" ht="27">
      <c r="A138" s="173"/>
      <c r="B138" s="174"/>
      <c r="C138" s="173" t="s">
        <v>139</v>
      </c>
      <c r="D138" s="175" t="s">
        <v>87</v>
      </c>
      <c r="E138" s="184"/>
      <c r="F138" s="184"/>
      <c r="G138" s="178"/>
      <c r="H138" s="185"/>
      <c r="I138" s="186"/>
      <c r="J138" s="187"/>
      <c r="K138" s="188"/>
      <c r="L138" s="188"/>
      <c r="M138" s="189"/>
      <c r="N138" s="12"/>
    </row>
    <row r="139" spans="1:25" s="13" customFormat="1" ht="15.75">
      <c r="A139" s="2"/>
      <c r="B139" s="9"/>
      <c r="C139" s="4" t="s">
        <v>0</v>
      </c>
      <c r="D139" s="106" t="s">
        <v>87</v>
      </c>
      <c r="E139" s="107">
        <v>1</v>
      </c>
      <c r="F139" s="108">
        <v>1</v>
      </c>
      <c r="G139" s="108"/>
      <c r="H139" s="109"/>
      <c r="I139" s="108"/>
      <c r="J139" s="108"/>
      <c r="K139" s="108"/>
      <c r="L139" s="108"/>
      <c r="M139" s="108">
        <f t="shared" ref="M139:M153" si="19">L139+J139+H139</f>
        <v>0</v>
      </c>
      <c r="N139" s="12"/>
      <c r="O139" s="14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s="13" customFormat="1" ht="15.75">
      <c r="A140" s="2"/>
      <c r="B140" s="9"/>
      <c r="C140" s="4" t="s">
        <v>96</v>
      </c>
      <c r="D140" s="106" t="s">
        <v>70</v>
      </c>
      <c r="E140" s="107"/>
      <c r="F140" s="108">
        <v>2500</v>
      </c>
      <c r="G140" s="108"/>
      <c r="H140" s="109">
        <f t="shared" ref="H140:H153" si="20">G140*F140</f>
        <v>0</v>
      </c>
      <c r="I140" s="7"/>
      <c r="J140" s="7"/>
      <c r="K140" s="7"/>
      <c r="L140" s="7"/>
      <c r="M140" s="108">
        <f t="shared" si="19"/>
        <v>0</v>
      </c>
      <c r="N140" s="12"/>
      <c r="O140" s="14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s="13" customFormat="1" ht="15.75">
      <c r="A141" s="2"/>
      <c r="B141" s="9"/>
      <c r="C141" s="4" t="s">
        <v>97</v>
      </c>
      <c r="D141" s="106" t="s">
        <v>70</v>
      </c>
      <c r="E141" s="107"/>
      <c r="F141" s="108">
        <v>2200</v>
      </c>
      <c r="G141" s="108"/>
      <c r="H141" s="109">
        <f t="shared" si="20"/>
        <v>0</v>
      </c>
      <c r="I141" s="7"/>
      <c r="J141" s="7"/>
      <c r="K141" s="7"/>
      <c r="L141" s="7"/>
      <c r="M141" s="108">
        <f t="shared" si="19"/>
        <v>0</v>
      </c>
      <c r="N141" s="12"/>
      <c r="O141" s="14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s="13" customFormat="1" ht="15.75">
      <c r="A142" s="2"/>
      <c r="B142" s="9"/>
      <c r="C142" s="4" t="s">
        <v>98</v>
      </c>
      <c r="D142" s="106" t="s">
        <v>70</v>
      </c>
      <c r="E142" s="107"/>
      <c r="F142" s="108">
        <v>100</v>
      </c>
      <c r="G142" s="108"/>
      <c r="H142" s="109">
        <f t="shared" si="20"/>
        <v>0</v>
      </c>
      <c r="I142" s="7"/>
      <c r="J142" s="7"/>
      <c r="K142" s="7"/>
      <c r="L142" s="7"/>
      <c r="M142" s="108">
        <f t="shared" si="19"/>
        <v>0</v>
      </c>
      <c r="N142" s="12"/>
      <c r="O142" s="14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s="13" customFormat="1" ht="15.75">
      <c r="A143" s="2"/>
      <c r="B143" s="9"/>
      <c r="C143" s="4" t="s">
        <v>99</v>
      </c>
      <c r="D143" s="106" t="s">
        <v>70</v>
      </c>
      <c r="E143" s="107"/>
      <c r="F143" s="108">
        <v>50</v>
      </c>
      <c r="G143" s="108"/>
      <c r="H143" s="109">
        <f>G143*F143</f>
        <v>0</v>
      </c>
      <c r="I143" s="7"/>
      <c r="J143" s="7"/>
      <c r="K143" s="7"/>
      <c r="L143" s="7"/>
      <c r="M143" s="108">
        <f>L143+J143+H143</f>
        <v>0</v>
      </c>
      <c r="N143" s="12"/>
      <c r="O143" s="14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27">
      <c r="A144" s="173"/>
      <c r="B144" s="174"/>
      <c r="C144" s="173" t="s">
        <v>140</v>
      </c>
      <c r="D144" s="175" t="s">
        <v>87</v>
      </c>
      <c r="E144" s="184"/>
      <c r="F144" s="178">
        <f>SUM(F146:F154)</f>
        <v>654</v>
      </c>
      <c r="G144" s="178"/>
      <c r="H144" s="185"/>
      <c r="I144" s="186"/>
      <c r="J144" s="187"/>
      <c r="K144" s="188"/>
      <c r="L144" s="188"/>
      <c r="M144" s="189"/>
      <c r="N144" s="12"/>
    </row>
    <row r="145" spans="1:25" s="13" customFormat="1" ht="15.75">
      <c r="A145" s="2"/>
      <c r="B145" s="9"/>
      <c r="C145" s="4" t="s">
        <v>0</v>
      </c>
      <c r="D145" s="106" t="s">
        <v>87</v>
      </c>
      <c r="E145" s="107">
        <v>1</v>
      </c>
      <c r="F145" s="108">
        <f>F144</f>
        <v>654</v>
      </c>
      <c r="G145" s="108"/>
      <c r="H145" s="109"/>
      <c r="I145" s="108"/>
      <c r="J145" s="108"/>
      <c r="K145" s="108"/>
      <c r="L145" s="108"/>
      <c r="M145" s="108">
        <f t="shared" ref="M145" si="21">L145+J145+H145</f>
        <v>0</v>
      </c>
      <c r="N145" s="12"/>
      <c r="O145" s="14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s="13" customFormat="1" ht="15.75">
      <c r="A146" s="2"/>
      <c r="B146" s="9"/>
      <c r="C146" s="4" t="s">
        <v>100</v>
      </c>
      <c r="D146" s="106" t="s">
        <v>101</v>
      </c>
      <c r="E146" s="107"/>
      <c r="F146" s="108">
        <v>180</v>
      </c>
      <c r="G146" s="108"/>
      <c r="H146" s="109">
        <f t="shared" si="20"/>
        <v>0</v>
      </c>
      <c r="I146" s="7"/>
      <c r="J146" s="7"/>
      <c r="K146" s="7"/>
      <c r="L146" s="7"/>
      <c r="M146" s="108">
        <f t="shared" si="19"/>
        <v>0</v>
      </c>
      <c r="N146" s="12"/>
      <c r="O146" s="14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s="13" customFormat="1" ht="15.75">
      <c r="A147" s="2"/>
      <c r="B147" s="9"/>
      <c r="C147" s="4" t="s">
        <v>102</v>
      </c>
      <c r="D147" s="106" t="s">
        <v>101</v>
      </c>
      <c r="E147" s="107"/>
      <c r="F147" s="108">
        <v>40</v>
      </c>
      <c r="G147" s="108"/>
      <c r="H147" s="109">
        <f t="shared" si="20"/>
        <v>0</v>
      </c>
      <c r="I147" s="7"/>
      <c r="J147" s="7"/>
      <c r="K147" s="7"/>
      <c r="L147" s="7"/>
      <c r="M147" s="108">
        <f t="shared" si="19"/>
        <v>0</v>
      </c>
      <c r="N147" s="12"/>
      <c r="O147" s="14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s="13" customFormat="1" ht="15.75">
      <c r="A148" s="2"/>
      <c r="B148" s="9"/>
      <c r="C148" s="198" t="s">
        <v>103</v>
      </c>
      <c r="D148" s="106" t="s">
        <v>101</v>
      </c>
      <c r="E148" s="107"/>
      <c r="F148" s="108">
        <v>60</v>
      </c>
      <c r="G148" s="108"/>
      <c r="H148" s="109">
        <f t="shared" si="20"/>
        <v>0</v>
      </c>
      <c r="I148" s="108"/>
      <c r="J148" s="108"/>
      <c r="K148" s="108"/>
      <c r="L148" s="108"/>
      <c r="M148" s="108">
        <f t="shared" si="19"/>
        <v>0</v>
      </c>
      <c r="N148" s="12"/>
      <c r="O148" s="14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s="13" customFormat="1" ht="15.75">
      <c r="A149" s="2"/>
      <c r="B149" s="9"/>
      <c r="C149" s="4" t="s">
        <v>104</v>
      </c>
      <c r="D149" s="106" t="s">
        <v>101</v>
      </c>
      <c r="E149" s="107"/>
      <c r="F149" s="108">
        <v>3</v>
      </c>
      <c r="G149" s="108"/>
      <c r="H149" s="109">
        <f t="shared" si="20"/>
        <v>0</v>
      </c>
      <c r="I149" s="108"/>
      <c r="J149" s="108"/>
      <c r="K149" s="108"/>
      <c r="L149" s="108"/>
      <c r="M149" s="108">
        <f t="shared" si="19"/>
        <v>0</v>
      </c>
      <c r="N149" s="12"/>
      <c r="O149" s="14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s="13" customFormat="1" ht="15.75">
      <c r="A150" s="2"/>
      <c r="B150" s="9"/>
      <c r="C150" s="4" t="s">
        <v>105</v>
      </c>
      <c r="D150" s="106" t="s">
        <v>74</v>
      </c>
      <c r="E150" s="107"/>
      <c r="F150" s="108">
        <v>44</v>
      </c>
      <c r="G150" s="108"/>
      <c r="H150" s="109">
        <f t="shared" si="20"/>
        <v>0</v>
      </c>
      <c r="I150" s="108"/>
      <c r="J150" s="108"/>
      <c r="K150" s="108"/>
      <c r="L150" s="108"/>
      <c r="M150" s="108">
        <f t="shared" si="19"/>
        <v>0</v>
      </c>
      <c r="N150" s="12"/>
      <c r="O150" s="14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s="13" customFormat="1" ht="15.75">
      <c r="A151" s="2"/>
      <c r="B151" s="9"/>
      <c r="C151" s="4" t="s">
        <v>106</v>
      </c>
      <c r="D151" s="106" t="s">
        <v>74</v>
      </c>
      <c r="E151" s="107"/>
      <c r="F151" s="108">
        <v>5</v>
      </c>
      <c r="G151" s="108"/>
      <c r="H151" s="109">
        <f t="shared" si="20"/>
        <v>0</v>
      </c>
      <c r="I151" s="108"/>
      <c r="J151" s="108"/>
      <c r="K151" s="108"/>
      <c r="L151" s="108"/>
      <c r="M151" s="108">
        <f t="shared" si="19"/>
        <v>0</v>
      </c>
      <c r="N151" s="12"/>
      <c r="O151" s="14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s="13" customFormat="1" ht="15.75">
      <c r="A152" s="2"/>
      <c r="B152" s="9"/>
      <c r="C152" s="4" t="s">
        <v>107</v>
      </c>
      <c r="D152" s="106" t="s">
        <v>74</v>
      </c>
      <c r="E152" s="107"/>
      <c r="F152" s="108">
        <v>286</v>
      </c>
      <c r="G152" s="108"/>
      <c r="H152" s="109">
        <f t="shared" si="20"/>
        <v>0</v>
      </c>
      <c r="I152" s="108"/>
      <c r="J152" s="108"/>
      <c r="K152" s="108"/>
      <c r="L152" s="108"/>
      <c r="M152" s="108">
        <f t="shared" si="19"/>
        <v>0</v>
      </c>
      <c r="N152" s="12"/>
      <c r="O152" s="14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s="13" customFormat="1" ht="15.75">
      <c r="A153" s="2"/>
      <c r="B153" s="9"/>
      <c r="C153" s="4" t="s">
        <v>108</v>
      </c>
      <c r="D153" s="106" t="s">
        <v>74</v>
      </c>
      <c r="E153" s="107"/>
      <c r="F153" s="108">
        <v>36</v>
      </c>
      <c r="G153" s="108"/>
      <c r="H153" s="109">
        <f t="shared" si="20"/>
        <v>0</v>
      </c>
      <c r="I153" s="108"/>
      <c r="J153" s="108"/>
      <c r="K153" s="108"/>
      <c r="L153" s="108"/>
      <c r="M153" s="108">
        <f t="shared" si="19"/>
        <v>0</v>
      </c>
      <c r="N153" s="12"/>
      <c r="O153" s="14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s="123" customFormat="1" ht="18" customHeight="1">
      <c r="A154" s="16"/>
      <c r="B154" s="2"/>
      <c r="C154" s="4"/>
      <c r="D154" s="5"/>
      <c r="E154" s="192"/>
      <c r="F154" s="192"/>
      <c r="G154" s="183"/>
      <c r="H154" s="195"/>
      <c r="I154" s="196"/>
      <c r="J154" s="196"/>
      <c r="K154" s="196"/>
      <c r="L154" s="196"/>
      <c r="M154" s="197"/>
      <c r="N154" s="12"/>
    </row>
    <row r="155" spans="1:25" s="58" customFormat="1" ht="39" customHeight="1">
      <c r="A155" s="173"/>
      <c r="B155" s="174"/>
      <c r="C155" s="173" t="s">
        <v>109</v>
      </c>
      <c r="D155" s="175" t="s">
        <v>70</v>
      </c>
      <c r="E155" s="176"/>
      <c r="F155" s="177">
        <v>800</v>
      </c>
      <c r="G155" s="178"/>
      <c r="H155" s="178"/>
      <c r="I155" s="178"/>
      <c r="J155" s="178"/>
      <c r="K155" s="178"/>
      <c r="L155" s="178"/>
      <c r="M155" s="178"/>
      <c r="N155" s="12"/>
    </row>
    <row r="156" spans="1:25" s="13" customFormat="1" ht="15.75">
      <c r="A156" s="2"/>
      <c r="B156" s="9"/>
      <c r="C156" s="4" t="s">
        <v>0</v>
      </c>
      <c r="D156" s="106" t="s">
        <v>87</v>
      </c>
      <c r="E156" s="107"/>
      <c r="F156" s="108">
        <v>1</v>
      </c>
      <c r="G156" s="108"/>
      <c r="H156" s="109"/>
      <c r="I156" s="108"/>
      <c r="J156" s="108"/>
      <c r="K156" s="108"/>
      <c r="L156" s="108"/>
      <c r="M156" s="108">
        <f t="shared" ref="M156:M157" si="22">L156+J156+H156</f>
        <v>0</v>
      </c>
      <c r="N156" s="12"/>
      <c r="O156" s="14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s="58" customFormat="1" ht="18" customHeight="1">
      <c r="A157" s="16"/>
      <c r="B157" s="57"/>
      <c r="C157" s="179" t="s">
        <v>88</v>
      </c>
      <c r="D157" s="180" t="s">
        <v>70</v>
      </c>
      <c r="E157" s="181"/>
      <c r="F157" s="199">
        <v>4000</v>
      </c>
      <c r="G157" s="183"/>
      <c r="H157" s="109">
        <f t="shared" ref="H157" si="23">G157*F157</f>
        <v>0</v>
      </c>
      <c r="I157" s="7"/>
      <c r="J157" s="7"/>
      <c r="K157" s="7"/>
      <c r="L157" s="7"/>
      <c r="M157" s="108">
        <f t="shared" si="22"/>
        <v>0</v>
      </c>
      <c r="N157" s="12"/>
    </row>
    <row r="158" spans="1:25" s="58" customFormat="1" ht="39" customHeight="1">
      <c r="A158" s="173"/>
      <c r="B158" s="174"/>
      <c r="C158" s="173" t="s">
        <v>110</v>
      </c>
      <c r="D158" s="175" t="s">
        <v>87</v>
      </c>
      <c r="E158" s="176"/>
      <c r="F158" s="177">
        <v>58</v>
      </c>
      <c r="G158" s="178"/>
      <c r="H158" s="178"/>
      <c r="I158" s="178"/>
      <c r="J158" s="178"/>
      <c r="K158" s="178"/>
      <c r="L158" s="178"/>
      <c r="M158" s="178"/>
      <c r="N158" s="12"/>
    </row>
    <row r="159" spans="1:25" s="13" customFormat="1" ht="15.75">
      <c r="A159" s="2"/>
      <c r="B159" s="9"/>
      <c r="C159" s="4" t="s">
        <v>0</v>
      </c>
      <c r="D159" s="106" t="s">
        <v>4</v>
      </c>
      <c r="E159" s="107">
        <v>1</v>
      </c>
      <c r="F159" s="108">
        <f>E159*F158</f>
        <v>58</v>
      </c>
      <c r="G159" s="108"/>
      <c r="H159" s="109"/>
      <c r="I159" s="108"/>
      <c r="J159" s="108"/>
      <c r="K159" s="108"/>
      <c r="L159" s="108"/>
      <c r="M159" s="108">
        <f t="shared" ref="M159:M168" si="24">L159+J159+H159</f>
        <v>0</v>
      </c>
      <c r="N159" s="12"/>
      <c r="O159" s="14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s="58" customFormat="1" ht="18" customHeight="1">
      <c r="A160" s="16"/>
      <c r="B160" s="57"/>
      <c r="C160" s="179" t="s">
        <v>111</v>
      </c>
      <c r="D160" s="180" t="s">
        <v>74</v>
      </c>
      <c r="E160" s="181"/>
      <c r="F160" s="199">
        <v>1</v>
      </c>
      <c r="G160" s="183"/>
      <c r="H160" s="109">
        <f t="shared" ref="H160:H168" si="25">G160*F160</f>
        <v>0</v>
      </c>
      <c r="I160" s="7"/>
      <c r="J160" s="7"/>
      <c r="K160" s="7"/>
      <c r="L160" s="7"/>
      <c r="M160" s="108">
        <f t="shared" si="24"/>
        <v>0</v>
      </c>
      <c r="N160" s="12"/>
    </row>
    <row r="161" spans="1:14" s="58" customFormat="1" ht="18" customHeight="1">
      <c r="A161" s="16"/>
      <c r="B161" s="57"/>
      <c r="C161" s="179" t="s">
        <v>112</v>
      </c>
      <c r="D161" s="180" t="s">
        <v>74</v>
      </c>
      <c r="E161" s="181"/>
      <c r="F161" s="199">
        <v>16</v>
      </c>
      <c r="G161" s="183"/>
      <c r="H161" s="109">
        <f t="shared" si="25"/>
        <v>0</v>
      </c>
      <c r="I161" s="7"/>
      <c r="J161" s="7"/>
      <c r="K161" s="7"/>
      <c r="L161" s="7"/>
      <c r="M161" s="108">
        <f t="shared" si="24"/>
        <v>0</v>
      </c>
      <c r="N161" s="12"/>
    </row>
    <row r="162" spans="1:14" s="58" customFormat="1" ht="18" customHeight="1">
      <c r="A162" s="16"/>
      <c r="B162" s="57"/>
      <c r="C162" s="179" t="s">
        <v>113</v>
      </c>
      <c r="D162" s="180" t="s">
        <v>74</v>
      </c>
      <c r="E162" s="181"/>
      <c r="F162" s="199">
        <v>42</v>
      </c>
      <c r="G162" s="183"/>
      <c r="H162" s="109">
        <f t="shared" si="25"/>
        <v>0</v>
      </c>
      <c r="I162" s="7"/>
      <c r="J162" s="7"/>
      <c r="K162" s="7"/>
      <c r="L162" s="7"/>
      <c r="M162" s="108">
        <f t="shared" si="24"/>
        <v>0</v>
      </c>
      <c r="N162" s="12"/>
    </row>
    <row r="163" spans="1:14" s="58" customFormat="1" ht="18" customHeight="1">
      <c r="A163" s="16"/>
      <c r="B163" s="57"/>
      <c r="C163" s="179" t="s">
        <v>114</v>
      </c>
      <c r="D163" s="180" t="s">
        <v>74</v>
      </c>
      <c r="E163" s="181"/>
      <c r="F163" s="199">
        <v>1</v>
      </c>
      <c r="G163" s="183"/>
      <c r="H163" s="109">
        <f t="shared" si="25"/>
        <v>0</v>
      </c>
      <c r="I163" s="7"/>
      <c r="J163" s="7"/>
      <c r="K163" s="7"/>
      <c r="L163" s="7"/>
      <c r="M163" s="108">
        <f t="shared" si="24"/>
        <v>0</v>
      </c>
      <c r="N163" s="12"/>
    </row>
    <row r="164" spans="1:14" s="58" customFormat="1" ht="18" customHeight="1">
      <c r="A164" s="16"/>
      <c r="B164" s="57"/>
      <c r="C164" s="179" t="s">
        <v>115</v>
      </c>
      <c r="D164" s="180" t="s">
        <v>74</v>
      </c>
      <c r="E164" s="181"/>
      <c r="F164" s="199">
        <v>16</v>
      </c>
      <c r="G164" s="183"/>
      <c r="H164" s="109">
        <f t="shared" si="25"/>
        <v>0</v>
      </c>
      <c r="I164" s="7"/>
      <c r="J164" s="7"/>
      <c r="K164" s="7"/>
      <c r="L164" s="7"/>
      <c r="M164" s="108">
        <f t="shared" si="24"/>
        <v>0</v>
      </c>
      <c r="N164" s="12"/>
    </row>
    <row r="165" spans="1:14" s="58" customFormat="1" ht="18" customHeight="1">
      <c r="A165" s="16"/>
      <c r="B165" s="57"/>
      <c r="C165" s="179" t="s">
        <v>116</v>
      </c>
      <c r="D165" s="180" t="s">
        <v>74</v>
      </c>
      <c r="E165" s="181"/>
      <c r="F165" s="199">
        <v>8</v>
      </c>
      <c r="G165" s="183"/>
      <c r="H165" s="109">
        <f t="shared" si="25"/>
        <v>0</v>
      </c>
      <c r="I165" s="7"/>
      <c r="J165" s="7"/>
      <c r="K165" s="7"/>
      <c r="L165" s="7"/>
      <c r="M165" s="108">
        <f t="shared" si="24"/>
        <v>0</v>
      </c>
      <c r="N165" s="12"/>
    </row>
    <row r="166" spans="1:14" s="58" customFormat="1" ht="18" customHeight="1">
      <c r="A166" s="16"/>
      <c r="B166" s="57"/>
      <c r="C166" s="179" t="s">
        <v>117</v>
      </c>
      <c r="D166" s="180" t="s">
        <v>74</v>
      </c>
      <c r="E166" s="181"/>
      <c r="F166" s="199">
        <v>1</v>
      </c>
      <c r="G166" s="183"/>
      <c r="H166" s="109">
        <f t="shared" si="25"/>
        <v>0</v>
      </c>
      <c r="I166" s="7"/>
      <c r="J166" s="7"/>
      <c r="K166" s="7"/>
      <c r="L166" s="7"/>
      <c r="M166" s="108">
        <f t="shared" si="24"/>
        <v>0</v>
      </c>
      <c r="N166" s="12"/>
    </row>
    <row r="167" spans="1:14" s="58" customFormat="1" ht="18" customHeight="1">
      <c r="A167" s="16"/>
      <c r="B167" s="57"/>
      <c r="C167" s="179" t="s">
        <v>118</v>
      </c>
      <c r="D167" s="180" t="s">
        <v>74</v>
      </c>
      <c r="E167" s="181"/>
      <c r="F167" s="199">
        <v>1</v>
      </c>
      <c r="G167" s="183"/>
      <c r="H167" s="109">
        <f t="shared" si="25"/>
        <v>0</v>
      </c>
      <c r="I167" s="7"/>
      <c r="J167" s="7"/>
      <c r="K167" s="7"/>
      <c r="L167" s="7"/>
      <c r="M167" s="108">
        <f t="shared" si="24"/>
        <v>0</v>
      </c>
      <c r="N167" s="12"/>
    </row>
    <row r="168" spans="1:14" s="58" customFormat="1" ht="18" customHeight="1">
      <c r="A168" s="16"/>
      <c r="B168" s="57"/>
      <c r="C168" s="179" t="s">
        <v>119</v>
      </c>
      <c r="D168" s="180" t="s">
        <v>74</v>
      </c>
      <c r="E168" s="181"/>
      <c r="F168" s="199">
        <v>3</v>
      </c>
      <c r="G168" s="183"/>
      <c r="H168" s="109">
        <f t="shared" si="25"/>
        <v>0</v>
      </c>
      <c r="I168" s="7"/>
      <c r="J168" s="7"/>
      <c r="K168" s="7"/>
      <c r="L168" s="7"/>
      <c r="M168" s="108">
        <f t="shared" si="24"/>
        <v>0</v>
      </c>
      <c r="N168" s="12"/>
    </row>
    <row r="169" spans="1:14" s="58" customFormat="1" ht="18" customHeight="1">
      <c r="A169" s="16"/>
      <c r="B169" s="57"/>
      <c r="C169" s="179"/>
      <c r="D169" s="180"/>
      <c r="E169" s="181"/>
      <c r="F169" s="199"/>
      <c r="G169" s="183"/>
      <c r="H169" s="109"/>
      <c r="I169" s="7"/>
      <c r="J169" s="7"/>
      <c r="K169" s="7"/>
      <c r="L169" s="7"/>
      <c r="M169" s="108"/>
      <c r="N169" s="12"/>
    </row>
    <row r="170" spans="1:14">
      <c r="A170" s="38"/>
      <c r="B170" s="72"/>
      <c r="C170" s="73" t="s">
        <v>5</v>
      </c>
      <c r="D170" s="72"/>
      <c r="E170" s="74"/>
      <c r="F170" s="75"/>
      <c r="G170" s="75"/>
      <c r="H170" s="76"/>
      <c r="I170" s="76"/>
      <c r="J170" s="76"/>
      <c r="K170" s="76"/>
      <c r="L170" s="76"/>
      <c r="M170" s="76"/>
    </row>
    <row r="171" spans="1:14">
      <c r="A171" s="39"/>
      <c r="B171" s="77"/>
      <c r="C171" s="78" t="s">
        <v>6</v>
      </c>
      <c r="D171" s="77"/>
      <c r="E171" s="79"/>
      <c r="F171" s="80"/>
      <c r="G171" s="80"/>
      <c r="H171" s="81"/>
      <c r="I171" s="77"/>
      <c r="J171" s="77"/>
      <c r="K171" s="77"/>
      <c r="L171" s="77"/>
      <c r="M171" s="82"/>
    </row>
    <row r="172" spans="1:14">
      <c r="A172" s="40"/>
      <c r="B172" s="85"/>
      <c r="C172" s="77" t="s">
        <v>7</v>
      </c>
      <c r="D172" s="83"/>
      <c r="E172" s="83"/>
      <c r="F172" s="83"/>
      <c r="G172" s="83"/>
      <c r="H172" s="86"/>
      <c r="I172" s="84"/>
      <c r="J172" s="33"/>
      <c r="K172" s="29"/>
      <c r="L172" s="29"/>
      <c r="M172" s="87">
        <f>SUM(M170:M171)</f>
        <v>0</v>
      </c>
    </row>
    <row r="173" spans="1:14">
      <c r="A173" s="42"/>
      <c r="B173" s="43"/>
      <c r="C173" s="44" t="s">
        <v>8</v>
      </c>
      <c r="D173" s="45"/>
      <c r="E173" s="28"/>
      <c r="F173" s="27"/>
      <c r="G173" s="27"/>
      <c r="H173" s="27"/>
      <c r="I173" s="27"/>
      <c r="J173" s="28"/>
      <c r="K173" s="27"/>
      <c r="L173" s="27"/>
      <c r="M173" s="27">
        <f>M172*D173</f>
        <v>0</v>
      </c>
    </row>
    <row r="174" spans="1:14" s="89" customFormat="1">
      <c r="A174" s="42"/>
      <c r="B174" s="96"/>
      <c r="C174" s="97" t="s">
        <v>5</v>
      </c>
      <c r="D174" s="98"/>
      <c r="E174" s="92"/>
      <c r="F174" s="93"/>
      <c r="G174" s="93"/>
      <c r="H174" s="93"/>
      <c r="I174" s="93"/>
      <c r="J174" s="92"/>
      <c r="K174" s="93"/>
      <c r="L174" s="93"/>
      <c r="M174" s="93">
        <f>SUM(M172:M173)</f>
        <v>0</v>
      </c>
    </row>
    <row r="175" spans="1:14">
      <c r="A175" s="42"/>
      <c r="B175" s="43"/>
      <c r="C175" s="46" t="s">
        <v>9</v>
      </c>
      <c r="D175" s="45"/>
      <c r="E175" s="28"/>
      <c r="F175" s="27"/>
      <c r="G175" s="27"/>
      <c r="H175" s="27"/>
      <c r="I175" s="27"/>
      <c r="J175" s="28"/>
      <c r="K175" s="27"/>
      <c r="L175" s="27"/>
      <c r="M175" s="27">
        <f>M174*D175</f>
        <v>0</v>
      </c>
    </row>
    <row r="176" spans="1:14" s="89" customFormat="1">
      <c r="A176" s="90"/>
      <c r="B176" s="91"/>
      <c r="C176" s="88" t="s">
        <v>10</v>
      </c>
      <c r="D176" s="16"/>
      <c r="E176" s="92"/>
      <c r="F176" s="93"/>
      <c r="G176" s="93"/>
      <c r="H176" s="93"/>
      <c r="I176" s="93"/>
      <c r="J176" s="92"/>
      <c r="K176" s="93"/>
      <c r="L176" s="93"/>
      <c r="M176" s="47">
        <f>SUM(M174:M175)</f>
        <v>0</v>
      </c>
    </row>
    <row r="177" spans="1:16">
      <c r="A177" s="42"/>
      <c r="B177" s="43"/>
      <c r="C177" s="46" t="s">
        <v>11</v>
      </c>
      <c r="D177" s="45" t="s">
        <v>12</v>
      </c>
      <c r="E177" s="28"/>
      <c r="F177" s="27"/>
      <c r="G177" s="27"/>
      <c r="H177" s="27"/>
      <c r="I177" s="27"/>
      <c r="J177" s="28"/>
      <c r="K177" s="27"/>
      <c r="L177" s="27"/>
      <c r="M177" s="27">
        <f>M176*D177</f>
        <v>0</v>
      </c>
    </row>
    <row r="178" spans="1:16" s="89" customFormat="1">
      <c r="A178" s="90"/>
      <c r="B178" s="91"/>
      <c r="C178" s="88" t="s">
        <v>10</v>
      </c>
      <c r="D178" s="16"/>
      <c r="E178" s="92"/>
      <c r="F178" s="93"/>
      <c r="G178" s="93"/>
      <c r="H178" s="93"/>
      <c r="I178" s="93"/>
      <c r="J178" s="92"/>
      <c r="K178" s="93"/>
      <c r="L178" s="93"/>
      <c r="M178" s="47">
        <f>SUM(M176:M177)</f>
        <v>0</v>
      </c>
      <c r="O178" s="94"/>
      <c r="P178" s="95"/>
    </row>
    <row r="181" spans="1:16">
      <c r="H181" s="227"/>
      <c r="I181" s="227"/>
      <c r="J181" s="227"/>
    </row>
    <row r="182" spans="1:16">
      <c r="H182" s="200"/>
      <c r="I182" s="200"/>
      <c r="J182" s="200"/>
    </row>
    <row r="183" spans="1:16">
      <c r="H183" s="200"/>
      <c r="I183" s="200"/>
      <c r="J183" s="200"/>
    </row>
    <row r="186" spans="1:16">
      <c r="C186" t="s">
        <v>120</v>
      </c>
      <c r="H186" s="227" t="s">
        <v>121</v>
      </c>
      <c r="I186" s="227"/>
      <c r="J186" s="227"/>
    </row>
    <row r="187" spans="1:16">
      <c r="C187" t="s">
        <v>122</v>
      </c>
    </row>
  </sheetData>
  <autoFilter ref="A6:M6"/>
  <mergeCells count="12">
    <mergeCell ref="H181:J181"/>
    <mergeCell ref="H186:J186"/>
    <mergeCell ref="I4:J4"/>
    <mergeCell ref="K4:L4"/>
    <mergeCell ref="M4:M5"/>
    <mergeCell ref="G4:H4"/>
    <mergeCell ref="A1:M3"/>
    <mergeCell ref="A4:A5"/>
    <mergeCell ref="B4:B5"/>
    <mergeCell ref="C4:C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3" verticalDpi="4294967293" r:id="rId1"/>
  <rowBreaks count="5" manualBreakCount="5">
    <brk id="42" max="12" man="1"/>
    <brk id="75" max="12" man="1"/>
    <brk id="106" max="12" man="1"/>
    <brk id="137" max="12" man="1"/>
    <brk id="18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CompiShop</cp:lastModifiedBy>
  <cp:lastPrinted>2018-10-01T15:53:52Z</cp:lastPrinted>
  <dcterms:created xsi:type="dcterms:W3CDTF">2018-02-15T11:28:13Z</dcterms:created>
  <dcterms:modified xsi:type="dcterms:W3CDTF">2019-01-18T18:40:44Z</dcterms:modified>
</cp:coreProperties>
</file>